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/>
  <bookViews>
    <workbookView xWindow="0" yWindow="0" windowWidth="20490" windowHeight="7455"/>
  </bookViews>
  <sheets>
    <sheet name="Pedido" sheetId="4" r:id="rId1"/>
    <sheet name="Estruturas" sheetId="2" r:id="rId2"/>
  </sheets>
  <definedNames>
    <definedName name="_xlnm.Print_Area" localSheetId="0">Pedido!$B$1:$BP$44</definedName>
  </definedNames>
  <calcPr calcId="144525" concurrentCalc="0"/>
</workbook>
</file>

<file path=xl/calcChain.xml><?xml version="1.0" encoding="utf-8"?>
<calcChain xmlns="http://schemas.openxmlformats.org/spreadsheetml/2006/main">
  <c r="P22" i="4" l="1"/>
  <c r="P20" i="4"/>
  <c r="F45" i="4"/>
  <c r="W19" i="4"/>
  <c r="C51" i="4"/>
  <c r="W32" i="4"/>
  <c r="W22" i="4"/>
  <c r="W26" i="4"/>
  <c r="W29" i="4"/>
  <c r="W33" i="4"/>
  <c r="W23" i="4"/>
  <c r="C70" i="4"/>
  <c r="W27" i="4"/>
  <c r="W30" i="4"/>
  <c r="W20" i="4"/>
  <c r="W24" i="4"/>
  <c r="W28" i="4"/>
  <c r="W31" i="4"/>
  <c r="W21" i="4"/>
  <c r="W25" i="4"/>
  <c r="C53" i="4"/>
  <c r="Z28" i="4"/>
  <c r="C98" i="4"/>
  <c r="C96" i="4"/>
  <c r="C97" i="4"/>
  <c r="C95" i="4"/>
  <c r="Z26" i="4"/>
  <c r="C88" i="4"/>
  <c r="C87" i="4"/>
  <c r="C86" i="4"/>
  <c r="C85" i="4"/>
  <c r="Z27" i="4"/>
  <c r="C93" i="4"/>
  <c r="C91" i="4"/>
  <c r="C90" i="4"/>
  <c r="C92" i="4"/>
  <c r="Z24" i="4"/>
  <c r="C78" i="4"/>
  <c r="C76" i="4"/>
  <c r="C77" i="4"/>
  <c r="C75" i="4"/>
  <c r="C71" i="4"/>
  <c r="C73" i="4"/>
  <c r="F70" i="4"/>
  <c r="AD23" i="4"/>
  <c r="AK23" i="4"/>
  <c r="C72" i="4"/>
  <c r="Z22" i="4"/>
  <c r="C66" i="4"/>
  <c r="C68" i="4"/>
  <c r="C65" i="4"/>
  <c r="C67" i="4"/>
  <c r="Z25" i="4"/>
  <c r="C83" i="4"/>
  <c r="C82" i="4"/>
  <c r="C81" i="4"/>
  <c r="C80" i="4"/>
  <c r="C63" i="4"/>
  <c r="C62" i="4"/>
  <c r="Z33" i="4"/>
  <c r="C123" i="4"/>
  <c r="C122" i="4"/>
  <c r="C121" i="4"/>
  <c r="C120" i="4"/>
  <c r="Z32" i="4"/>
  <c r="C118" i="4"/>
  <c r="C117" i="4"/>
  <c r="C116" i="4"/>
  <c r="C115" i="4"/>
  <c r="Z31" i="4"/>
  <c r="C113" i="4"/>
  <c r="C112" i="4"/>
  <c r="C111" i="4"/>
  <c r="C110" i="4"/>
  <c r="C108" i="4"/>
  <c r="C107" i="4"/>
  <c r="C106" i="4"/>
  <c r="C105" i="4"/>
  <c r="Z29" i="4"/>
  <c r="C103" i="4"/>
  <c r="C101" i="4"/>
  <c r="C102" i="4"/>
  <c r="C100" i="4"/>
  <c r="Z23" i="4"/>
  <c r="Z30" i="4"/>
  <c r="Z21" i="4"/>
  <c r="C61" i="4"/>
  <c r="C60" i="4"/>
  <c r="Z20" i="4"/>
  <c r="C57" i="4"/>
  <c r="C56" i="4"/>
  <c r="C55" i="4"/>
  <c r="C58" i="4"/>
  <c r="Z19" i="4"/>
  <c r="C50" i="4"/>
  <c r="C52" i="4"/>
  <c r="F30" i="4"/>
  <c r="F29" i="4"/>
  <c r="F28" i="4"/>
  <c r="F26" i="4"/>
  <c r="F24" i="4"/>
  <c r="F90" i="4"/>
  <c r="AD27" i="4"/>
  <c r="AK27" i="4"/>
  <c r="F85" i="4"/>
  <c r="AD26" i="4"/>
  <c r="AK26" i="4"/>
  <c r="F55" i="4"/>
  <c r="F60" i="4"/>
  <c r="AD21" i="4"/>
  <c r="AK21" i="4"/>
  <c r="F115" i="4"/>
  <c r="AD32" i="4"/>
  <c r="AK32" i="4"/>
  <c r="F120" i="4"/>
  <c r="AD33" i="4"/>
  <c r="AK33" i="4"/>
  <c r="F105" i="4"/>
  <c r="AD30" i="4"/>
  <c r="AK30" i="4"/>
  <c r="F110" i="4"/>
  <c r="AD31" i="4"/>
  <c r="AK31" i="4"/>
  <c r="F80" i="4"/>
  <c r="AD25" i="4"/>
  <c r="AK25" i="4"/>
  <c r="F95" i="4"/>
  <c r="AD28" i="4"/>
  <c r="AK28" i="4"/>
  <c r="F100" i="4"/>
  <c r="AD29" i="4"/>
  <c r="AK29" i="4"/>
  <c r="F65" i="4"/>
  <c r="AD22" i="4"/>
  <c r="AK22" i="4"/>
  <c r="F75" i="4"/>
  <c r="AD24" i="4"/>
  <c r="AK24" i="4"/>
  <c r="BY56" i="4"/>
  <c r="F50" i="4"/>
  <c r="AD19" i="4"/>
  <c r="AK19" i="4"/>
  <c r="BY49" i="4"/>
  <c r="CA50" i="4"/>
  <c r="CA51" i="4"/>
  <c r="C21" i="4"/>
  <c r="CA52" i="4"/>
  <c r="C22" i="4"/>
  <c r="CA53" i="4"/>
  <c r="C23" i="4"/>
  <c r="CA54" i="4"/>
  <c r="C24" i="4"/>
  <c r="CA55" i="4"/>
  <c r="C25" i="4"/>
  <c r="CA56" i="4"/>
  <c r="C26" i="4"/>
  <c r="CA57" i="4"/>
  <c r="C27" i="4"/>
  <c r="CA58" i="4"/>
  <c r="C28" i="4"/>
  <c r="CA59" i="4"/>
  <c r="C29" i="4"/>
  <c r="CA60" i="4"/>
  <c r="C30" i="4"/>
  <c r="CA61" i="4"/>
  <c r="C31" i="4"/>
  <c r="CA62" i="4"/>
  <c r="CA63" i="4"/>
  <c r="C33" i="4"/>
  <c r="AD20" i="4"/>
  <c r="AK20" i="4"/>
  <c r="AG27" i="4"/>
  <c r="AG30" i="4"/>
  <c r="AG22" i="4"/>
  <c r="AG23" i="4"/>
  <c r="AG33" i="4"/>
  <c r="AG32" i="4"/>
  <c r="AG29" i="4"/>
  <c r="AG28" i="4"/>
  <c r="AG31" i="4"/>
  <c r="AG26" i="4"/>
  <c r="AG25" i="4"/>
  <c r="AG24" i="4"/>
  <c r="AG21" i="4"/>
  <c r="AG19" i="4"/>
  <c r="C20" i="4"/>
  <c r="C32" i="4"/>
  <c r="AG20" i="4"/>
  <c r="CF49" i="4"/>
  <c r="CH49" i="4"/>
  <c r="CI49" i="4"/>
  <c r="CJ49" i="4"/>
  <c r="CO49" i="4"/>
  <c r="CP49" i="4"/>
  <c r="CF50" i="4"/>
  <c r="CH50" i="4"/>
  <c r="CI50" i="4"/>
  <c r="CJ50" i="4"/>
  <c r="CO50" i="4"/>
  <c r="CP50" i="4"/>
  <c r="CF51" i="4"/>
  <c r="CH51" i="4"/>
  <c r="CI51" i="4"/>
  <c r="CJ51" i="4"/>
  <c r="CO51" i="4"/>
  <c r="CP51" i="4"/>
  <c r="CF52" i="4"/>
  <c r="CH52" i="4"/>
  <c r="CI52" i="4"/>
  <c r="CJ52" i="4"/>
  <c r="CO52" i="4"/>
  <c r="CP52" i="4"/>
  <c r="CF53" i="4"/>
  <c r="CH53" i="4"/>
  <c r="CI53" i="4"/>
  <c r="CJ53" i="4"/>
  <c r="CO53" i="4"/>
  <c r="CP53" i="4"/>
  <c r="CF54" i="4"/>
  <c r="CH54" i="4"/>
  <c r="CI54" i="4"/>
  <c r="CJ54" i="4"/>
  <c r="CO54" i="4"/>
  <c r="CP54" i="4"/>
  <c r="CF55" i="4"/>
  <c r="CH55" i="4"/>
  <c r="CI55" i="4"/>
  <c r="CJ55" i="4"/>
  <c r="CO55" i="4"/>
  <c r="CP55" i="4"/>
  <c r="CF56" i="4"/>
  <c r="CH56" i="4"/>
  <c r="CI56" i="4"/>
  <c r="CJ56" i="4"/>
  <c r="CO56" i="4"/>
  <c r="CP56" i="4"/>
  <c r="CF57" i="4"/>
  <c r="CH57" i="4"/>
  <c r="CI57" i="4"/>
  <c r="CJ57" i="4"/>
  <c r="CO57" i="4"/>
  <c r="CP57" i="4"/>
  <c r="CF58" i="4"/>
  <c r="CH58" i="4"/>
  <c r="CI58" i="4"/>
  <c r="CJ58" i="4"/>
  <c r="CO58" i="4"/>
  <c r="CP58" i="4"/>
  <c r="CF59" i="4"/>
  <c r="CH59" i="4"/>
  <c r="CI59" i="4"/>
  <c r="CJ59" i="4"/>
  <c r="CO59" i="4"/>
  <c r="CP59" i="4"/>
  <c r="CF60" i="4"/>
  <c r="CH60" i="4"/>
  <c r="CI60" i="4"/>
  <c r="CJ60" i="4"/>
  <c r="CO60" i="4"/>
  <c r="CP60" i="4"/>
  <c r="CF61" i="4"/>
  <c r="CH61" i="4"/>
  <c r="CI61" i="4"/>
  <c r="CJ61" i="4"/>
  <c r="CO61" i="4"/>
  <c r="CP61" i="4"/>
  <c r="CF62" i="4"/>
  <c r="CH62" i="4"/>
  <c r="CI62" i="4"/>
  <c r="CJ62" i="4"/>
  <c r="CO62" i="4"/>
  <c r="CP62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A87" i="4"/>
  <c r="CA86" i="4"/>
  <c r="CA85" i="4"/>
  <c r="CA84" i="4"/>
  <c r="CA83" i="4"/>
  <c r="CA82" i="4"/>
  <c r="CA81" i="4"/>
  <c r="CA80" i="4"/>
  <c r="CA79" i="4"/>
  <c r="CA78" i="4"/>
  <c r="CA77" i="4"/>
  <c r="CA76" i="4"/>
  <c r="CA75" i="4"/>
  <c r="CA74" i="4"/>
  <c r="CA73" i="4"/>
  <c r="CA72" i="4"/>
  <c r="CA71" i="4"/>
  <c r="CA70" i="4"/>
  <c r="CA69" i="4"/>
  <c r="CA68" i="4"/>
  <c r="CA67" i="4"/>
  <c r="CA66" i="4"/>
  <c r="CA65" i="4"/>
  <c r="CA64" i="4"/>
  <c r="CE59" i="4"/>
  <c r="CE56" i="4"/>
  <c r="CE53" i="4"/>
  <c r="CE52" i="4"/>
  <c r="CE49" i="4"/>
  <c r="CA49" i="4"/>
  <c r="CG48" i="4"/>
  <c r="CP48" i="4"/>
  <c r="CO48" i="4"/>
  <c r="CJ48" i="4"/>
  <c r="CI48" i="4"/>
  <c r="CH48" i="4"/>
  <c r="CF48" i="4"/>
  <c r="CD48" i="4"/>
  <c r="B34" i="4"/>
  <c r="BF33" i="4"/>
  <c r="F33" i="4"/>
  <c r="BF32" i="4"/>
  <c r="CK61" i="4"/>
  <c r="F32" i="4"/>
  <c r="CE61" i="4"/>
  <c r="BF31" i="4"/>
  <c r="F31" i="4"/>
  <c r="CE60" i="4"/>
  <c r="BF30" i="4"/>
  <c r="BF29" i="4"/>
  <c r="CE58" i="4"/>
  <c r="BF28" i="4"/>
  <c r="CE57" i="4"/>
  <c r="BF27" i="4"/>
  <c r="F27" i="4"/>
  <c r="BF26" i="4"/>
  <c r="CK55" i="4"/>
  <c r="CE55" i="4"/>
  <c r="BF25" i="4"/>
  <c r="CK54" i="4"/>
  <c r="F25" i="4"/>
  <c r="BF24" i="4"/>
  <c r="BF23" i="4"/>
  <c r="F23" i="4"/>
  <c r="BF22" i="4"/>
  <c r="F22" i="4"/>
  <c r="CE51" i="4"/>
  <c r="BF21" i="4"/>
  <c r="CK50" i="4"/>
  <c r="F21" i="4"/>
  <c r="BF20" i="4"/>
  <c r="CK49" i="4"/>
  <c r="F20" i="4"/>
  <c r="BF19" i="4"/>
  <c r="CK48" i="4"/>
  <c r="F19" i="4"/>
  <c r="CL55" i="4"/>
  <c r="BY62" i="4"/>
  <c r="CK51" i="4"/>
  <c r="CM62" i="4"/>
  <c r="CK62" i="4"/>
  <c r="CM61" i="4"/>
  <c r="CM53" i="4"/>
  <c r="CK53" i="4"/>
  <c r="CM56" i="4"/>
  <c r="CK56" i="4"/>
  <c r="CK57" i="4"/>
  <c r="CM59" i="4"/>
  <c r="CK59" i="4"/>
  <c r="CM60" i="4"/>
  <c r="CK60" i="4"/>
  <c r="CM52" i="4"/>
  <c r="CK52" i="4"/>
  <c r="CM55" i="4"/>
  <c r="CM57" i="4"/>
  <c r="CM58" i="4"/>
  <c r="CK58" i="4"/>
  <c r="CM50" i="4"/>
  <c r="CL53" i="4"/>
  <c r="CE50" i="4"/>
  <c r="CE54" i="4"/>
  <c r="CM54" i="4"/>
  <c r="CE62" i="4"/>
  <c r="F34" i="4"/>
  <c r="CL49" i="4"/>
  <c r="C19" i="4"/>
  <c r="CE48" i="4"/>
  <c r="CB58" i="4"/>
  <c r="CB62" i="4"/>
  <c r="CB49" i="4"/>
  <c r="CB55" i="4"/>
  <c r="C34" i="4"/>
  <c r="CM48" i="4"/>
  <c r="CB61" i="4"/>
  <c r="CN61" i="4"/>
  <c r="CN62" i="4"/>
  <c r="CL61" i="4"/>
  <c r="CB57" i="4"/>
  <c r="CB63" i="4"/>
  <c r="CB53" i="4"/>
  <c r="BZ60" i="4"/>
  <c r="BZ54" i="4"/>
  <c r="CB59" i="4"/>
  <c r="CL48" i="4"/>
  <c r="CN57" i="4"/>
  <c r="BY51" i="4"/>
  <c r="CL50" i="4"/>
  <c r="BY55" i="4"/>
  <c r="CL54" i="4"/>
  <c r="BY60" i="4"/>
  <c r="CL59" i="4"/>
  <c r="CB54" i="4"/>
  <c r="BY59" i="4"/>
  <c r="CL58" i="4"/>
  <c r="BZ56" i="4"/>
  <c r="CN55" i="4"/>
  <c r="CN49" i="4"/>
  <c r="BZ50" i="4"/>
  <c r="CM51" i="4"/>
  <c r="BY57" i="4"/>
  <c r="CL56" i="4"/>
  <c r="BY61" i="4"/>
  <c r="CL60" i="4"/>
  <c r="BY58" i="4"/>
  <c r="CL57" i="4"/>
  <c r="CB60" i="4"/>
  <c r="CB56" i="4"/>
  <c r="CB50" i="4"/>
  <c r="CM49" i="4"/>
  <c r="BY53" i="4"/>
  <c r="CL52" i="4"/>
  <c r="CL62" i="4"/>
  <c r="BY63" i="4"/>
  <c r="BY52" i="4"/>
  <c r="CL51" i="4"/>
  <c r="CB51" i="4"/>
  <c r="BY54" i="4"/>
  <c r="BY50" i="4"/>
  <c r="CB52" i="4"/>
  <c r="BZ49" i="4"/>
  <c r="CN48" i="4"/>
  <c r="CB64" i="4"/>
  <c r="AK36" i="4"/>
  <c r="BF36" i="4"/>
  <c r="BZ62" i="4"/>
  <c r="BY64" i="4"/>
  <c r="CN59" i="4"/>
  <c r="BZ58" i="4"/>
  <c r="CN53" i="4"/>
  <c r="BZ63" i="4"/>
  <c r="CN54" i="4"/>
  <c r="BZ55" i="4"/>
  <c r="CN50" i="4"/>
  <c r="BZ51" i="4"/>
  <c r="BZ59" i="4"/>
  <c r="CN58" i="4"/>
  <c r="CN52" i="4"/>
  <c r="BZ53" i="4"/>
  <c r="CN56" i="4"/>
  <c r="BZ57" i="4"/>
  <c r="BZ52" i="4"/>
  <c r="CN51" i="4"/>
  <c r="CN60" i="4"/>
  <c r="BZ61" i="4"/>
  <c r="Z34" i="4"/>
  <c r="Z35" i="4"/>
  <c r="Z36" i="4"/>
  <c r="BZ64" i="4"/>
  <c r="AG36" i="4"/>
</calcChain>
</file>

<file path=xl/sharedStrings.xml><?xml version="1.0" encoding="utf-8"?>
<sst xmlns="http://schemas.openxmlformats.org/spreadsheetml/2006/main" count="310" uniqueCount="135">
  <si>
    <t>Data</t>
  </si>
  <si>
    <t>Quantidade</t>
  </si>
  <si>
    <t>Peso</t>
  </si>
  <si>
    <t>Total</t>
  </si>
  <si>
    <t>gr/m²</t>
  </si>
  <si>
    <t>Desconto</t>
  </si>
  <si>
    <t>Folhas</t>
  </si>
  <si>
    <t>Preço</t>
  </si>
  <si>
    <t>m²</t>
  </si>
  <si>
    <t>Unitário</t>
  </si>
  <si>
    <t>P.U.</t>
  </si>
  <si>
    <t>Dimensões</t>
  </si>
  <si>
    <t>Larg</t>
  </si>
  <si>
    <t>Comp</t>
  </si>
  <si>
    <t>x</t>
  </si>
  <si>
    <t>Margem</t>
  </si>
  <si>
    <t>Vale</t>
  </si>
  <si>
    <t>Utilizar para copiar e colar no gerenciador</t>
  </si>
  <si>
    <t>Vincos</t>
  </si>
  <si>
    <t>IPI</t>
  </si>
  <si>
    <t>M²</t>
  </si>
  <si>
    <t>Preço Kg:</t>
  </si>
  <si>
    <t>Estrutura</t>
  </si>
  <si>
    <t>Observações</t>
  </si>
  <si>
    <t>OC. Cliente</t>
  </si>
  <si>
    <t>Nr. Vend.</t>
  </si>
  <si>
    <t>Ped. Nr</t>
  </si>
  <si>
    <t>Dados do Cliente</t>
  </si>
  <si>
    <t>Gramatura</t>
  </si>
  <si>
    <t>NIK Sob Consulta</t>
  </si>
  <si>
    <t>Fech.</t>
  </si>
  <si>
    <t>Tipo</t>
  </si>
  <si>
    <t>Resina</t>
  </si>
  <si>
    <t>Opção</t>
  </si>
  <si>
    <t>Analista desenvolvimento</t>
  </si>
  <si>
    <t>Positivo</t>
  </si>
  <si>
    <t>S/Fech.</t>
  </si>
  <si>
    <t>Calço</t>
  </si>
  <si>
    <t>CN</t>
  </si>
  <si>
    <t>Sim</t>
  </si>
  <si>
    <t>Cola</t>
  </si>
  <si>
    <t>Calço H</t>
  </si>
  <si>
    <t>CV</t>
  </si>
  <si>
    <t>Interna</t>
  </si>
  <si>
    <t>Não</t>
  </si>
  <si>
    <t>Grampo</t>
  </si>
  <si>
    <t>Calço U</t>
  </si>
  <si>
    <t>Externa</t>
  </si>
  <si>
    <t>NIK 12 - B</t>
  </si>
  <si>
    <t>Calço Z</t>
  </si>
  <si>
    <t>NIK 12 - C</t>
  </si>
  <si>
    <t>Cinta</t>
  </si>
  <si>
    <t>Div</t>
  </si>
  <si>
    <t>NIK 14 - BC</t>
  </si>
  <si>
    <t>Sep</t>
  </si>
  <si>
    <t>Tab</t>
  </si>
  <si>
    <t>NIK 18 - B</t>
  </si>
  <si>
    <t>NIK 18 - C</t>
  </si>
  <si>
    <t>NIK 19 - B</t>
  </si>
  <si>
    <t>NIK 19 - C</t>
  </si>
  <si>
    <t>NIK 23 - BC</t>
  </si>
  <si>
    <t>NIK 28 - BC</t>
  </si>
  <si>
    <t>NIK 36 - B</t>
  </si>
  <si>
    <t>NIK 36 - C</t>
  </si>
  <si>
    <t>NIK 37 - B</t>
  </si>
  <si>
    <t>NIK 37 - C</t>
  </si>
  <si>
    <t>NIK 38 - B</t>
  </si>
  <si>
    <t>NIK 38 - C</t>
  </si>
  <si>
    <t>NIK 39 - B</t>
  </si>
  <si>
    <t>NIK 39 - C</t>
  </si>
  <si>
    <t>NIK 40 - B</t>
  </si>
  <si>
    <t>NIK 40 - C</t>
  </si>
  <si>
    <t>NIK 41 - BC</t>
  </si>
  <si>
    <t>NIK 42 - BC</t>
  </si>
  <si>
    <t>Especificação</t>
  </si>
  <si>
    <t>Sob Consulta</t>
  </si>
  <si>
    <t>NIK 29 - BC</t>
  </si>
  <si>
    <t>Int./Ext.</t>
  </si>
  <si>
    <t>S/ Resina</t>
  </si>
  <si>
    <t>NIK 03 - BC</t>
  </si>
  <si>
    <t>(+)</t>
  </si>
  <si>
    <t>(-)</t>
  </si>
  <si>
    <t>Representação</t>
  </si>
  <si>
    <t>Variação de Quantidade</t>
  </si>
  <si>
    <t>0 Dia</t>
  </si>
  <si>
    <t>1 Dia</t>
  </si>
  <si>
    <t>2 Dias</t>
  </si>
  <si>
    <t>3 Dias</t>
  </si>
  <si>
    <t>4 Dias</t>
  </si>
  <si>
    <t>5 Dias</t>
  </si>
  <si>
    <t>6 Dias</t>
  </si>
  <si>
    <t>7 Dias</t>
  </si>
  <si>
    <t>8 Dias</t>
  </si>
  <si>
    <t>9 Dias</t>
  </si>
  <si>
    <t>10 Dias</t>
  </si>
  <si>
    <t>*Promover Estrutura</t>
  </si>
  <si>
    <t>Informações Adicionais</t>
  </si>
  <si>
    <t>Dados do Representante</t>
  </si>
  <si>
    <t xml:space="preserve">Cliente: </t>
  </si>
  <si>
    <t>Cód. Cliente:</t>
  </si>
  <si>
    <t>Endereço :</t>
  </si>
  <si>
    <t>Bairro:</t>
  </si>
  <si>
    <t>Cidade/UF:</t>
  </si>
  <si>
    <t>CNPJ:</t>
  </si>
  <si>
    <t>I.E:</t>
  </si>
  <si>
    <t>Entrega:</t>
  </si>
  <si>
    <t>Telefone:</t>
  </si>
  <si>
    <t>Contato:</t>
  </si>
  <si>
    <t>E-mail:</t>
  </si>
  <si>
    <t>Código de Faturamento:</t>
  </si>
  <si>
    <t>Prazo de Pagamento:</t>
  </si>
  <si>
    <t>Albertina Brischi</t>
  </si>
  <si>
    <t>Roberto Teixeira</t>
  </si>
  <si>
    <t>Laudo Técnico</t>
  </si>
  <si>
    <t>Antecipação de Entrega</t>
  </si>
  <si>
    <t>Data de Entrega</t>
  </si>
  <si>
    <t>NIK 48 - BC</t>
  </si>
  <si>
    <t>NIK 59 - B</t>
  </si>
  <si>
    <t>NIK 59 - C</t>
  </si>
  <si>
    <t>NIK 49 - B</t>
  </si>
  <si>
    <t>NIK 49 - C</t>
  </si>
  <si>
    <t>K &amp; K AGUIAR REPRES</t>
  </si>
  <si>
    <t>ALEX EMBALAGENS</t>
  </si>
  <si>
    <t>RUA DO REGISTRO 1735 CEP 32.040-000</t>
  </si>
  <si>
    <t>03.657.788./0001-00</t>
  </si>
  <si>
    <t>O MESMO</t>
  </si>
  <si>
    <t>ALEX</t>
  </si>
  <si>
    <t>alex@alexembalagens.com.br</t>
  </si>
  <si>
    <t>31-3911-41334/581</t>
  </si>
  <si>
    <t>CONTAGEM/MG</t>
  </si>
  <si>
    <t>OBSERVAÇÃO</t>
  </si>
  <si>
    <t>42/56/70 caindo no dia 10 ou 20 ou 30. e o VALE: 20/40/50 caindo no dia 10 ou 20 ou 30.</t>
  </si>
  <si>
    <t>6686/19</t>
  </si>
  <si>
    <t>cliente não irá receber chapa canoada</t>
  </si>
  <si>
    <t>1299/1300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</si>
</sst>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00"/>
    <numFmt numFmtId="167" formatCode="0.00000"/>
    <numFmt numFmtId="168" formatCode="0.00000_);\(0.00000\)"/>
    <numFmt numFmtId="169" formatCode="#,##0.000_);\(#,##0.000\)"/>
    <numFmt numFmtId="170" formatCode="_(* #,##0.00000_);_(* \(#,##0.00000\);_(* &quot;-&quot;?????_);_(@_)"/>
    <numFmt numFmtId="171" formatCode="_(* #,##0.000_);_(* \(#,##0.000\);_(* &quot;-&quot;???_);_(@_)"/>
    <numFmt numFmtId="172" formatCode="#,##0.000"/>
    <numFmt numFmtId="173" formatCode="#,##0.00000"/>
    <numFmt numFmtId="174" formatCode="dd/mm/yy"/>
    <numFmt numFmtId="175" formatCode="_(* #,##0.000_);_(* \(#,##0.000\);_(* &quot;-&quot;??_);_(@_)"/>
    <numFmt numFmtId="176" formatCode="_(* #,##0_);_(* \(#,##0\);_(* &quot;-&quot;??_);_(@_)"/>
    <numFmt numFmtId="177" formatCode="00000\-000"/>
    <numFmt numFmtId="178" formatCode="0.0%\-\1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3"/>
      <name val="Arial Unicode MS"/>
      <family val="2"/>
    </font>
    <font>
      <sz val="13"/>
      <name val="Arial Unicode MS"/>
      <family val="2"/>
    </font>
    <font>
      <sz val="12"/>
      <name val="Arial Unicode MS"/>
      <family val="2"/>
    </font>
    <font>
      <b/>
      <sz val="16"/>
      <name val="Arial Unicode MS"/>
      <family val="2"/>
    </font>
    <font>
      <sz val="16"/>
      <name val="Arial Unicode MS"/>
      <family val="2"/>
    </font>
    <font>
      <u/>
      <sz val="10"/>
      <color theme="10"/>
      <name val="Arial"/>
      <family val="2"/>
    </font>
    <font>
      <b/>
      <sz val="14"/>
      <name val="Arial Unicode MS"/>
      <family val="2"/>
    </font>
    <font>
      <sz val="14"/>
      <name val="Arial Unicode MS"/>
      <family val="2"/>
    </font>
    <font>
      <u/>
      <sz val="10"/>
      <name val="Arial"/>
      <family val="2"/>
    </font>
    <font>
      <sz val="13"/>
      <color rgb="FFFF0000"/>
      <name val="Arial Unicode MS"/>
      <family val="2"/>
    </font>
    <font>
      <sz val="13"/>
      <color theme="0"/>
      <name val="Arial Unicode MS"/>
      <family val="2"/>
    </font>
    <font>
      <b/>
      <sz val="13"/>
      <color theme="0"/>
      <name val="Arial Unicode MS"/>
      <family val="2"/>
    </font>
    <font>
      <b/>
      <sz val="10"/>
      <name val="Arial Unicode MS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</cellStyleXfs>
  <cellXfs count="25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12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Protection="1"/>
    <xf numFmtId="0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  <xf numFmtId="2" fontId="6" fillId="0" borderId="0" xfId="0" applyNumberFormat="1" applyFont="1" applyFill="1" applyBorder="1" applyAlignment="1" applyProtection="1">
      <alignment horizontal="center" vertical="center"/>
    </xf>
    <xf numFmtId="167" fontId="6" fillId="0" borderId="0" xfId="0" applyNumberFormat="1" applyFont="1" applyFill="1" applyBorder="1" applyAlignment="1" applyProtection="1">
      <alignment horizontal="center" vertical="center"/>
    </xf>
    <xf numFmtId="2" fontId="5" fillId="0" borderId="10" xfId="0" applyNumberFormat="1" applyFont="1" applyFill="1" applyBorder="1" applyAlignment="1" applyProtection="1">
      <alignment horizontal="center" vertical="center"/>
    </xf>
    <xf numFmtId="4" fontId="5" fillId="0" borderId="10" xfId="0" applyNumberFormat="1" applyFont="1" applyFill="1" applyBorder="1" applyAlignment="1" applyProtection="1">
      <alignment horizontal="right" vertical="center"/>
    </xf>
    <xf numFmtId="0" fontId="6" fillId="0" borderId="11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9" fontId="6" fillId="0" borderId="0" xfId="0" applyNumberFormat="1" applyFont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13" xfId="0" applyNumberFormat="1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/>
    <xf numFmtId="0" fontId="5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/>
    </xf>
    <xf numFmtId="0" fontId="4" fillId="6" borderId="1" xfId="5" applyFont="1" applyFill="1" applyBorder="1" applyAlignment="1" applyProtection="1">
      <alignment horizontal="left" vertical="center"/>
    </xf>
    <xf numFmtId="0" fontId="4" fillId="6" borderId="1" xfId="5" applyFont="1" applyFill="1" applyBorder="1" applyAlignment="1" applyProtection="1">
      <alignment horizontal="center" vertical="center"/>
    </xf>
    <xf numFmtId="0" fontId="3" fillId="0" borderId="1" xfId="5" applyFont="1" applyFill="1" applyBorder="1" applyAlignment="1" applyProtection="1">
      <alignment horizontal="left" vertical="center"/>
    </xf>
    <xf numFmtId="0" fontId="3" fillId="0" borderId="1" xfId="5" applyFont="1" applyFill="1" applyBorder="1" applyAlignment="1" applyProtection="1">
      <alignment horizontal="center" vertical="center"/>
    </xf>
    <xf numFmtId="0" fontId="3" fillId="0" borderId="1" xfId="5" applyFont="1" applyFill="1" applyBorder="1" applyAlignment="1" applyProtection="1">
      <alignment vertical="center"/>
    </xf>
    <xf numFmtId="0" fontId="3" fillId="0" borderId="0" xfId="5" applyFont="1"/>
    <xf numFmtId="0" fontId="3" fillId="5" borderId="1" xfId="5" applyFont="1" applyFill="1" applyBorder="1" applyAlignment="1" applyProtection="1">
      <alignment horizontal="left" vertical="center"/>
    </xf>
    <xf numFmtId="0" fontId="3" fillId="5" borderId="1" xfId="5" applyFont="1" applyFill="1" applyBorder="1" applyAlignment="1" applyProtection="1">
      <alignment horizontal="center" vertical="center"/>
    </xf>
    <xf numFmtId="0" fontId="5" fillId="2" borderId="12" xfId="0" applyNumberFormat="1" applyFont="1" applyFill="1" applyBorder="1" applyAlignment="1" applyProtection="1">
      <alignment horizontal="right"/>
    </xf>
    <xf numFmtId="0" fontId="5" fillId="2" borderId="0" xfId="0" applyNumberFormat="1" applyFont="1" applyFill="1" applyBorder="1" applyAlignment="1" applyProtection="1">
      <alignment horizontal="right"/>
    </xf>
    <xf numFmtId="0" fontId="6" fillId="3" borderId="13" xfId="0" applyNumberFormat="1" applyFont="1" applyFill="1" applyBorder="1" applyAlignment="1" applyProtection="1"/>
    <xf numFmtId="0" fontId="5" fillId="3" borderId="0" xfId="0" applyNumberFormat="1" applyFont="1" applyFill="1" applyBorder="1" applyAlignment="1" applyProtection="1"/>
    <xf numFmtId="0" fontId="6" fillId="0" borderId="9" xfId="0" applyFont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/>
    <xf numFmtId="49" fontId="6" fillId="0" borderId="13" xfId="0" applyNumberFormat="1" applyFont="1" applyFill="1" applyBorder="1" applyAlignment="1" applyProtection="1"/>
    <xf numFmtId="0" fontId="6" fillId="3" borderId="1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6" fillId="0" borderId="0" xfId="0" applyFont="1" applyFill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left" vertical="center"/>
    </xf>
    <xf numFmtId="166" fontId="6" fillId="0" borderId="0" xfId="0" applyNumberFormat="1" applyFont="1" applyFill="1" applyBorder="1" applyAlignment="1" applyProtection="1">
      <alignment horizontal="right" vertical="center"/>
    </xf>
    <xf numFmtId="0" fontId="6" fillId="0" borderId="10" xfId="0" applyFont="1" applyFill="1" applyBorder="1" applyAlignment="1" applyProtection="1">
      <alignment horizontal="center" vertical="center"/>
    </xf>
    <xf numFmtId="0" fontId="5" fillId="0" borderId="7" xfId="0" applyNumberFormat="1" applyFont="1" applyBorder="1" applyAlignment="1" applyProtection="1"/>
    <xf numFmtId="49" fontId="13" fillId="0" borderId="0" xfId="4" applyNumberFormat="1" applyFont="1" applyFill="1" applyBorder="1" applyAlignment="1" applyProtection="1"/>
    <xf numFmtId="0" fontId="6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</xf>
    <xf numFmtId="178" fontId="6" fillId="0" borderId="0" xfId="0" applyNumberFormat="1" applyFont="1" applyAlignment="1" applyProtection="1">
      <alignment vertical="center"/>
    </xf>
    <xf numFmtId="0" fontId="6" fillId="0" borderId="0" xfId="0" applyFont="1" applyFill="1" applyBorder="1" applyAlignment="1" applyProtection="1"/>
    <xf numFmtId="4" fontId="14" fillId="0" borderId="0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4" fontId="14" fillId="7" borderId="0" xfId="0" applyNumberFormat="1" applyFont="1" applyFill="1" applyBorder="1" applyAlignment="1" applyProtection="1">
      <alignment horizontal="right" vertical="center"/>
      <protection locked="0"/>
    </xf>
    <xf numFmtId="0" fontId="14" fillId="7" borderId="0" xfId="0" applyFont="1" applyFill="1" applyAlignment="1" applyProtection="1">
      <alignment vertical="center"/>
      <protection locked="0"/>
    </xf>
    <xf numFmtId="3" fontId="6" fillId="0" borderId="9" xfId="0" applyNumberFormat="1" applyFont="1" applyFill="1" applyBorder="1" applyAlignment="1" applyProtection="1">
      <alignment horizontal="center" vertical="center"/>
      <protection locked="0"/>
    </xf>
    <xf numFmtId="3" fontId="5" fillId="3" borderId="5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166" fontId="6" fillId="0" borderId="1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/>
    </xf>
    <xf numFmtId="3" fontId="15" fillId="0" borderId="0" xfId="1" applyNumberFormat="1" applyFont="1" applyFill="1" applyBorder="1" applyAlignment="1" applyProtection="1">
      <alignment horizontal="center" vertical="center"/>
    </xf>
    <xf numFmtId="9" fontId="15" fillId="0" borderId="0" xfId="3" applyFont="1" applyFill="1" applyBorder="1" applyAlignment="1" applyProtection="1">
      <alignment horizontal="center" vertical="center"/>
    </xf>
    <xf numFmtId="0" fontId="15" fillId="0" borderId="0" xfId="0" applyFont="1" applyFill="1" applyBorder="1" applyProtection="1"/>
    <xf numFmtId="0" fontId="16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1" fontId="6" fillId="0" borderId="14" xfId="0" applyNumberFormat="1" applyFont="1" applyFill="1" applyBorder="1" applyAlignment="1" applyProtection="1">
      <alignment horizontal="center" vertical="center"/>
    </xf>
    <xf numFmtId="2" fontId="15" fillId="0" borderId="0" xfId="0" applyNumberFormat="1" applyFont="1" applyFill="1" applyBorder="1" applyAlignment="1" applyProtection="1">
      <alignment vertical="center"/>
    </xf>
    <xf numFmtId="2" fontId="15" fillId="0" borderId="0" xfId="0" applyNumberFormat="1" applyFont="1" applyBorder="1" applyAlignment="1" applyProtection="1">
      <alignment vertical="center"/>
    </xf>
    <xf numFmtId="9" fontId="16" fillId="0" borderId="0" xfId="0" applyNumberFormat="1" applyFont="1" applyFill="1" applyBorder="1" applyAlignment="1" applyProtection="1">
      <alignment horizontal="center" vertical="center"/>
    </xf>
    <xf numFmtId="3" fontId="15" fillId="0" borderId="0" xfId="0" applyNumberFormat="1" applyFont="1" applyFill="1" applyBorder="1" applyAlignment="1" applyProtection="1">
      <alignment vertical="center"/>
    </xf>
    <xf numFmtId="172" fontId="15" fillId="0" borderId="0" xfId="0" applyNumberFormat="1" applyFont="1" applyFill="1" applyBorder="1" applyAlignment="1" applyProtection="1">
      <alignment vertical="center"/>
    </xf>
    <xf numFmtId="173" fontId="15" fillId="0" borderId="0" xfId="0" applyNumberFormat="1" applyFont="1" applyFill="1" applyBorder="1" applyAlignment="1" applyProtection="1">
      <alignment vertical="center"/>
    </xf>
    <xf numFmtId="1" fontId="15" fillId="0" borderId="0" xfId="0" applyNumberFormat="1" applyFont="1" applyFill="1" applyBorder="1" applyAlignment="1" applyProtection="1">
      <alignment vertical="center"/>
    </xf>
    <xf numFmtId="174" fontId="15" fillId="0" borderId="0" xfId="0" applyNumberFormat="1" applyFont="1" applyFill="1" applyBorder="1" applyAlignment="1" applyProtection="1">
      <alignment vertical="center"/>
    </xf>
    <xf numFmtId="9" fontId="15" fillId="0" borderId="0" xfId="0" applyNumberFormat="1" applyFont="1" applyFill="1" applyBorder="1" applyAlignment="1" applyProtection="1">
      <alignment horizontal="center" vertical="center"/>
    </xf>
    <xf numFmtId="4" fontId="15" fillId="0" borderId="0" xfId="1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/>
    </xf>
    <xf numFmtId="4" fontId="15" fillId="0" borderId="0" xfId="0" applyNumberFormat="1" applyFont="1" applyFill="1" applyBorder="1" applyAlignment="1" applyProtection="1">
      <alignment vertical="center"/>
    </xf>
    <xf numFmtId="4" fontId="16" fillId="0" borderId="0" xfId="0" applyNumberFormat="1" applyFont="1" applyFill="1" applyBorder="1" applyAlignment="1" applyProtection="1">
      <alignment vertical="center"/>
    </xf>
    <xf numFmtId="4" fontId="16" fillId="0" borderId="0" xfId="1" applyNumberFormat="1" applyFont="1" applyFill="1" applyBorder="1" applyAlignment="1" applyProtection="1">
      <alignment horizontal="center" vertical="center"/>
    </xf>
    <xf numFmtId="0" fontId="15" fillId="0" borderId="0" xfId="0" applyFont="1" applyFill="1" applyProtection="1"/>
    <xf numFmtId="0" fontId="5" fillId="3" borderId="12" xfId="0" applyNumberFormat="1" applyFont="1" applyFill="1" applyBorder="1" applyAlignment="1" applyProtection="1">
      <alignment horizontal="right"/>
    </xf>
    <xf numFmtId="3" fontId="5" fillId="0" borderId="9" xfId="0" applyNumberFormat="1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</xf>
    <xf numFmtId="1" fontId="5" fillId="0" borderId="1" xfId="0" applyNumberFormat="1" applyFont="1" applyFill="1" applyBorder="1" applyAlignment="1" applyProtection="1">
      <alignment horizontal="center" vertical="center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3" xfId="0" applyNumberFormat="1" applyFont="1" applyFill="1" applyBorder="1" applyAlignment="1" applyProtection="1">
      <alignment horizontal="center" vertical="center"/>
      <protection locked="0"/>
    </xf>
    <xf numFmtId="3" fontId="6" fillId="0" borderId="4" xfId="0" applyNumberFormat="1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9" borderId="2" xfId="0" applyFont="1" applyFill="1" applyBorder="1" applyAlignment="1" applyProtection="1">
      <alignment horizontal="left" wrapText="1"/>
      <protection locked="0"/>
    </xf>
    <xf numFmtId="0" fontId="6" fillId="9" borderId="3" xfId="0" applyFont="1" applyFill="1" applyBorder="1" applyAlignment="1" applyProtection="1">
      <alignment horizontal="left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171" fontId="6" fillId="0" borderId="2" xfId="0" applyNumberFormat="1" applyFont="1" applyFill="1" applyBorder="1" applyAlignment="1" applyProtection="1">
      <alignment vertical="center"/>
    </xf>
    <xf numFmtId="171" fontId="6" fillId="0" borderId="3" xfId="0" applyNumberFormat="1" applyFont="1" applyFill="1" applyBorder="1" applyAlignment="1" applyProtection="1">
      <alignment vertical="center"/>
    </xf>
    <xf numFmtId="171" fontId="6" fillId="0" borderId="4" xfId="0" applyNumberFormat="1" applyFont="1" applyFill="1" applyBorder="1" applyAlignment="1" applyProtection="1">
      <alignment vertical="center"/>
    </xf>
    <xf numFmtId="171" fontId="6" fillId="0" borderId="2" xfId="1" applyNumberFormat="1" applyFont="1" applyFill="1" applyBorder="1" applyAlignment="1" applyProtection="1">
      <alignment horizontal="center" vertical="center"/>
    </xf>
    <xf numFmtId="171" fontId="6" fillId="0" borderId="3" xfId="1" applyNumberFormat="1" applyFont="1" applyFill="1" applyBorder="1" applyAlignment="1" applyProtection="1">
      <alignment horizontal="center" vertical="center"/>
    </xf>
    <xf numFmtId="171" fontId="6" fillId="0" borderId="4" xfId="1" applyNumberFormat="1" applyFont="1" applyFill="1" applyBorder="1" applyAlignment="1" applyProtection="1">
      <alignment horizontal="center" vertical="center"/>
    </xf>
    <xf numFmtId="170" fontId="6" fillId="0" borderId="2" xfId="1" applyNumberFormat="1" applyFont="1" applyFill="1" applyBorder="1" applyAlignment="1" applyProtection="1">
      <alignment horizontal="center" vertical="center"/>
    </xf>
    <xf numFmtId="170" fontId="6" fillId="0" borderId="3" xfId="1" applyNumberFormat="1" applyFont="1" applyFill="1" applyBorder="1" applyAlignment="1" applyProtection="1">
      <alignment horizontal="center" vertical="center"/>
    </xf>
    <xf numFmtId="170" fontId="6" fillId="0" borderId="4" xfId="1" applyNumberFormat="1" applyFont="1" applyFill="1" applyBorder="1" applyAlignment="1" applyProtection="1">
      <alignment horizontal="center" vertical="center"/>
    </xf>
    <xf numFmtId="1" fontId="6" fillId="0" borderId="2" xfId="0" applyNumberFormat="1" applyFont="1" applyFill="1" applyBorder="1" applyAlignment="1" applyProtection="1">
      <alignment horizontal="center" vertical="center"/>
      <protection locked="0"/>
    </xf>
    <xf numFmtId="1" fontId="6" fillId="0" borderId="4" xfId="0" applyNumberFormat="1" applyFont="1" applyFill="1" applyBorder="1" applyAlignment="1" applyProtection="1">
      <alignment horizontal="center" vertical="center"/>
      <protection locked="0"/>
    </xf>
    <xf numFmtId="166" fontId="6" fillId="0" borderId="2" xfId="0" applyNumberFormat="1" applyFont="1" applyFill="1" applyBorder="1" applyAlignment="1" applyProtection="1">
      <alignment horizontal="center" vertical="center"/>
      <protection locked="0"/>
    </xf>
    <xf numFmtId="166" fontId="6" fillId="0" borderId="4" xfId="0" applyNumberFormat="1" applyFont="1" applyFill="1" applyBorder="1" applyAlignment="1" applyProtection="1">
      <alignment horizontal="center" vertical="center"/>
      <protection locked="0"/>
    </xf>
    <xf numFmtId="175" fontId="6" fillId="0" borderId="2" xfId="0" applyNumberFormat="1" applyFont="1" applyFill="1" applyBorder="1" applyAlignment="1" applyProtection="1">
      <alignment horizontal="center" vertical="center"/>
    </xf>
    <xf numFmtId="175" fontId="6" fillId="0" borderId="3" xfId="0" applyNumberFormat="1" applyFont="1" applyFill="1" applyBorder="1" applyAlignment="1" applyProtection="1">
      <alignment horizontal="center" vertical="center"/>
    </xf>
    <xf numFmtId="175" fontId="6" fillId="0" borderId="4" xfId="0" applyNumberFormat="1" applyFont="1" applyFill="1" applyBorder="1" applyAlignment="1" applyProtection="1">
      <alignment horizontal="center" vertical="center"/>
    </xf>
    <xf numFmtId="3" fontId="5" fillId="0" borderId="2" xfId="0" applyNumberFormat="1" applyFont="1" applyFill="1" applyBorder="1" applyAlignment="1" applyProtection="1">
      <alignment horizontal="center" vertical="center"/>
      <protection locked="0"/>
    </xf>
    <xf numFmtId="3" fontId="5" fillId="0" borderId="3" xfId="0" applyNumberFormat="1" applyFont="1" applyFill="1" applyBorder="1" applyAlignment="1" applyProtection="1">
      <alignment horizontal="center" vertical="center"/>
      <protection locked="0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Fill="1" applyBorder="1" applyAlignment="1" applyProtection="1">
      <alignment horizontal="center" vertical="center"/>
    </xf>
    <xf numFmtId="3" fontId="6" fillId="0" borderId="4" xfId="0" applyNumberFormat="1" applyFont="1" applyFill="1" applyBorder="1" applyAlignment="1" applyProtection="1">
      <alignment horizontal="center" vertical="center"/>
    </xf>
    <xf numFmtId="1" fontId="6" fillId="0" borderId="3" xfId="0" applyNumberFormat="1" applyFont="1" applyFill="1" applyBorder="1" applyAlignment="1" applyProtection="1">
      <alignment horizontal="center" vertical="center"/>
      <protection locked="0"/>
    </xf>
    <xf numFmtId="1" fontId="5" fillId="0" borderId="2" xfId="0" applyNumberFormat="1" applyFont="1" applyFill="1" applyBorder="1" applyAlignment="1" applyProtection="1">
      <alignment horizontal="center" vertical="center"/>
      <protection locked="0"/>
    </xf>
    <xf numFmtId="1" fontId="5" fillId="0" borderId="3" xfId="0" applyNumberFormat="1" applyFont="1" applyFill="1" applyBorder="1" applyAlignment="1" applyProtection="1">
      <alignment horizontal="center" vertical="center"/>
      <protection locked="0"/>
    </xf>
    <xf numFmtId="1" fontId="5" fillId="0" borderId="4" xfId="0" applyNumberFormat="1" applyFont="1" applyFill="1" applyBorder="1" applyAlignment="1" applyProtection="1">
      <alignment horizontal="center" vertical="center"/>
      <protection locked="0"/>
    </xf>
    <xf numFmtId="3" fontId="5" fillId="0" borderId="2" xfId="0" applyNumberFormat="1" applyFont="1" applyFill="1" applyBorder="1" applyAlignment="1" applyProtection="1">
      <alignment horizontal="center" vertical="center"/>
    </xf>
    <xf numFmtId="3" fontId="5" fillId="0" borderId="4" xfId="0" applyNumberFormat="1" applyFont="1" applyFill="1" applyBorder="1" applyAlignment="1" applyProtection="1">
      <alignment horizontal="center" vertical="center"/>
    </xf>
    <xf numFmtId="1" fontId="6" fillId="0" borderId="14" xfId="0" applyNumberFormat="1" applyFont="1" applyFill="1" applyBorder="1" applyAlignment="1" applyProtection="1">
      <alignment horizontal="center" vertical="center"/>
      <protection locked="0"/>
    </xf>
    <xf numFmtId="3" fontId="5" fillId="3" borderId="2" xfId="0" applyNumberFormat="1" applyFont="1" applyFill="1" applyBorder="1" applyAlignment="1" applyProtection="1">
      <alignment horizontal="center" vertical="center"/>
    </xf>
    <xf numFmtId="3" fontId="5" fillId="3" borderId="3" xfId="0" applyNumberFormat="1" applyFont="1" applyFill="1" applyBorder="1" applyAlignment="1" applyProtection="1">
      <alignment horizontal="center" vertical="center"/>
    </xf>
    <xf numFmtId="3" fontId="5" fillId="3" borderId="4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3" fontId="6" fillId="0" borderId="3" xfId="0" applyNumberFormat="1" applyFont="1" applyFill="1" applyBorder="1" applyAlignment="1" applyProtection="1">
      <alignment horizontal="center" vertical="center"/>
    </xf>
    <xf numFmtId="3" fontId="6" fillId="0" borderId="6" xfId="0" applyNumberFormat="1" applyFont="1" applyFill="1" applyBorder="1" applyAlignment="1" applyProtection="1">
      <alignment horizontal="center" vertical="center"/>
    </xf>
    <xf numFmtId="3" fontId="6" fillId="0" borderId="7" xfId="0" applyNumberFormat="1" applyFont="1" applyFill="1" applyBorder="1" applyAlignment="1" applyProtection="1">
      <alignment horizontal="center" vertical="center"/>
    </xf>
    <xf numFmtId="3" fontId="6" fillId="0" borderId="8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/>
    </xf>
    <xf numFmtId="1" fontId="6" fillId="0" borderId="2" xfId="0" applyNumberFormat="1" applyFont="1" applyFill="1" applyBorder="1" applyAlignment="1" applyProtection="1">
      <alignment horizontal="center" vertical="center"/>
    </xf>
    <xf numFmtId="1" fontId="6" fillId="0" borderId="3" xfId="0" applyNumberFormat="1" applyFont="1" applyFill="1" applyBorder="1" applyAlignment="1" applyProtection="1">
      <alignment horizontal="center" vertical="center"/>
    </xf>
    <xf numFmtId="1" fontId="6" fillId="0" borderId="4" xfId="0" applyNumberFormat="1" applyFont="1" applyFill="1" applyBorder="1" applyAlignment="1" applyProtection="1">
      <alignment horizontal="center" vertical="center"/>
    </xf>
    <xf numFmtId="3" fontId="5" fillId="0" borderId="3" xfId="0" applyNumberFormat="1" applyFont="1" applyFill="1" applyBorder="1" applyAlignment="1" applyProtection="1">
      <alignment horizontal="center" vertical="center"/>
    </xf>
    <xf numFmtId="166" fontId="5" fillId="0" borderId="2" xfId="0" applyNumberFormat="1" applyFont="1" applyFill="1" applyBorder="1" applyAlignment="1" applyProtection="1">
      <alignment horizontal="center" vertical="center"/>
      <protection locked="0"/>
    </xf>
    <xf numFmtId="166" fontId="5" fillId="0" borderId="4" xfId="0" applyNumberFormat="1" applyFont="1" applyFill="1" applyBorder="1" applyAlignment="1" applyProtection="1">
      <alignment horizontal="center" vertical="center"/>
      <protection locked="0"/>
    </xf>
    <xf numFmtId="1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/>
    </xf>
    <xf numFmtId="166" fontId="11" fillId="4" borderId="6" xfId="0" applyNumberFormat="1" applyFont="1" applyFill="1" applyBorder="1" applyAlignment="1" applyProtection="1">
      <alignment horizontal="center" vertical="center"/>
    </xf>
    <xf numFmtId="166" fontId="11" fillId="4" borderId="7" xfId="0" applyNumberFormat="1" applyFont="1" applyFill="1" applyBorder="1" applyAlignment="1" applyProtection="1">
      <alignment horizontal="center" vertical="center"/>
    </xf>
    <xf numFmtId="166" fontId="11" fillId="4" borderId="8" xfId="0" applyNumberFormat="1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left"/>
      <protection locked="0"/>
    </xf>
    <xf numFmtId="0" fontId="12" fillId="0" borderId="10" xfId="0" applyNumberFormat="1" applyFont="1" applyFill="1" applyBorder="1" applyAlignment="1" applyProtection="1">
      <alignment horizontal="left"/>
      <protection locked="0"/>
    </xf>
    <xf numFmtId="166" fontId="8" fillId="4" borderId="6" xfId="0" applyNumberFormat="1" applyFont="1" applyFill="1" applyBorder="1" applyAlignment="1" applyProtection="1">
      <alignment horizontal="center" vertical="center"/>
    </xf>
    <xf numFmtId="166" fontId="8" fillId="4" borderId="7" xfId="0" applyNumberFormat="1" applyFont="1" applyFill="1" applyBorder="1" applyAlignment="1" applyProtection="1">
      <alignment horizontal="center" vertical="center"/>
    </xf>
    <xf numFmtId="166" fontId="8" fillId="4" borderId="3" xfId="0" applyNumberFormat="1" applyFont="1" applyFill="1" applyBorder="1" applyAlignment="1" applyProtection="1">
      <alignment horizontal="center" vertical="center"/>
    </xf>
    <xf numFmtId="166" fontId="8" fillId="4" borderId="4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left"/>
      <protection locked="0"/>
    </xf>
    <xf numFmtId="3" fontId="12" fillId="0" borderId="3" xfId="0" applyNumberFormat="1" applyFont="1" applyFill="1" applyBorder="1" applyAlignment="1" applyProtection="1">
      <alignment horizontal="left"/>
      <protection locked="0"/>
    </xf>
    <xf numFmtId="0" fontId="10" fillId="0" borderId="10" xfId="4" applyNumberFormat="1" applyFill="1" applyBorder="1" applyAlignment="1" applyProtection="1">
      <alignment horizontal="left"/>
      <protection locked="0"/>
    </xf>
    <xf numFmtId="0" fontId="8" fillId="0" borderId="3" xfId="0" applyNumberFormat="1" applyFont="1" applyBorder="1" applyAlignment="1" applyProtection="1">
      <alignment horizontal="center"/>
      <protection locked="0"/>
    </xf>
    <xf numFmtId="0" fontId="5" fillId="3" borderId="12" xfId="0" applyNumberFormat="1" applyFont="1" applyFill="1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0" fontId="5" fillId="3" borderId="12" xfId="0" applyNumberFormat="1" applyFont="1" applyFill="1" applyBorder="1" applyAlignment="1" applyProtection="1">
      <alignment horizontal="center"/>
    </xf>
    <xf numFmtId="0" fontId="5" fillId="3" borderId="0" xfId="0" applyNumberFormat="1" applyFont="1" applyFill="1" applyBorder="1" applyAlignment="1" applyProtection="1">
      <alignment horizontal="center"/>
    </xf>
    <xf numFmtId="0" fontId="12" fillId="0" borderId="11" xfId="0" applyNumberFormat="1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right"/>
    </xf>
    <xf numFmtId="0" fontId="15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 vertical="center"/>
    </xf>
    <xf numFmtId="175" fontId="15" fillId="0" borderId="0" xfId="0" applyNumberFormat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6" fontId="6" fillId="0" borderId="9" xfId="2" applyNumberFormat="1" applyFont="1" applyFill="1" applyBorder="1" applyAlignment="1" applyProtection="1">
      <alignment horizontal="center" vertical="center"/>
    </xf>
    <xf numFmtId="176" fontId="6" fillId="0" borderId="10" xfId="2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165" fontId="5" fillId="3" borderId="1" xfId="1" applyNumberFormat="1" applyFont="1" applyFill="1" applyBorder="1" applyAlignment="1" applyProtection="1">
      <alignment horizontal="center" vertical="center"/>
    </xf>
    <xf numFmtId="165" fontId="5" fillId="3" borderId="1" xfId="1" applyNumberFormat="1" applyFont="1" applyFill="1" applyBorder="1" applyAlignment="1" applyProtection="1">
      <alignment horizontal="right" vertical="center"/>
    </xf>
    <xf numFmtId="165" fontId="5" fillId="3" borderId="2" xfId="1" applyNumberFormat="1" applyFont="1" applyFill="1" applyBorder="1" applyAlignment="1" applyProtection="1">
      <alignment horizontal="center" vertical="center"/>
    </xf>
    <xf numFmtId="9" fontId="6" fillId="0" borderId="10" xfId="3" applyFont="1" applyBorder="1" applyAlignment="1" applyProtection="1">
      <alignment horizontal="center"/>
      <protection locked="0"/>
    </xf>
    <xf numFmtId="0" fontId="6" fillId="3" borderId="6" xfId="0" applyFont="1" applyFill="1" applyBorder="1" applyAlignment="1" applyProtection="1">
      <alignment horizontal="center"/>
    </xf>
    <xf numFmtId="0" fontId="6" fillId="3" borderId="7" xfId="0" applyFont="1" applyFill="1" applyBorder="1" applyAlignment="1" applyProtection="1">
      <alignment horizontal="center"/>
    </xf>
    <xf numFmtId="0" fontId="6" fillId="3" borderId="8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6" fillId="0" borderId="11" xfId="0" applyFont="1" applyFill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166" fontId="8" fillId="4" borderId="2" xfId="0" applyNumberFormat="1" applyFont="1" applyFill="1" applyBorder="1" applyAlignment="1" applyProtection="1">
      <alignment horizontal="center" vertical="center"/>
    </xf>
    <xf numFmtId="2" fontId="5" fillId="3" borderId="2" xfId="0" applyNumberFormat="1" applyFont="1" applyFill="1" applyBorder="1" applyAlignment="1" applyProtection="1">
      <alignment horizontal="center" vertical="center"/>
    </xf>
    <xf numFmtId="2" fontId="5" fillId="3" borderId="3" xfId="0" applyNumberFormat="1" applyFont="1" applyFill="1" applyBorder="1" applyAlignment="1" applyProtection="1">
      <alignment horizontal="center" vertical="center"/>
    </xf>
    <xf numFmtId="2" fontId="5" fillId="3" borderId="4" xfId="0" applyNumberFormat="1" applyFont="1" applyFill="1" applyBorder="1" applyAlignment="1" applyProtection="1">
      <alignment horizontal="center" vertical="center"/>
    </xf>
    <xf numFmtId="1" fontId="6" fillId="0" borderId="7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Fill="1" applyBorder="1" applyAlignment="1" applyProtection="1">
      <alignment horizontal="center" vertical="center"/>
    </xf>
    <xf numFmtId="165" fontId="6" fillId="0" borderId="1" xfId="1" applyNumberFormat="1" applyFont="1" applyFill="1" applyBorder="1" applyAlignment="1" applyProtection="1">
      <alignment horizontal="center" vertical="center"/>
    </xf>
    <xf numFmtId="166" fontId="6" fillId="0" borderId="1" xfId="0" applyNumberFormat="1" applyFont="1" applyFill="1" applyBorder="1" applyAlignment="1" applyProtection="1">
      <alignment horizontal="center" vertical="center"/>
    </xf>
    <xf numFmtId="168" fontId="6" fillId="0" borderId="1" xfId="1" applyNumberFormat="1" applyFont="1" applyFill="1" applyBorder="1" applyAlignment="1" applyProtection="1">
      <alignment horizontal="right" vertical="center"/>
    </xf>
    <xf numFmtId="170" fontId="6" fillId="0" borderId="1" xfId="1" applyNumberFormat="1" applyFont="1" applyFill="1" applyBorder="1" applyAlignment="1" applyProtection="1">
      <alignment horizontal="right" vertical="center"/>
    </xf>
    <xf numFmtId="170" fontId="6" fillId="0" borderId="2" xfId="1" applyNumberFormat="1" applyFont="1" applyFill="1" applyBorder="1" applyAlignment="1" applyProtection="1">
      <alignment horizontal="right" vertical="center"/>
    </xf>
    <xf numFmtId="166" fontId="6" fillId="0" borderId="0" xfId="0" applyNumberFormat="1" applyFont="1" applyFill="1" applyBorder="1" applyAlignment="1" applyProtection="1">
      <alignment horizontal="right" vertical="center"/>
    </xf>
    <xf numFmtId="2" fontId="6" fillId="0" borderId="5" xfId="0" applyNumberFormat="1" applyFont="1" applyFill="1" applyBorder="1" applyAlignment="1" applyProtection="1">
      <alignment horizontal="center" vertical="center"/>
    </xf>
    <xf numFmtId="165" fontId="5" fillId="0" borderId="5" xfId="1" applyNumberFormat="1" applyFont="1" applyFill="1" applyBorder="1" applyAlignment="1" applyProtection="1">
      <alignment horizontal="center" vertical="center"/>
    </xf>
    <xf numFmtId="166" fontId="6" fillId="0" borderId="5" xfId="0" applyNumberFormat="1" applyFont="1" applyFill="1" applyBorder="1" applyAlignment="1" applyProtection="1">
      <alignment horizontal="center" vertical="center"/>
    </xf>
    <xf numFmtId="169" fontId="6" fillId="0" borderId="5" xfId="1" applyNumberFormat="1" applyFont="1" applyFill="1" applyBorder="1" applyAlignment="1" applyProtection="1">
      <alignment horizontal="right" vertical="center"/>
    </xf>
    <xf numFmtId="170" fontId="6" fillId="0" borderId="5" xfId="1" applyNumberFormat="1" applyFont="1" applyFill="1" applyBorder="1" applyAlignment="1" applyProtection="1">
      <alignment horizontal="right" vertical="center"/>
    </xf>
    <xf numFmtId="170" fontId="6" fillId="0" borderId="9" xfId="1" applyNumberFormat="1" applyFont="1" applyFill="1" applyBorder="1" applyAlignment="1" applyProtection="1">
      <alignment horizontal="right" vertical="center"/>
    </xf>
    <xf numFmtId="1" fontId="6" fillId="0" borderId="6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9" fontId="6" fillId="3" borderId="1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/>
      <protection locked="0"/>
    </xf>
    <xf numFmtId="0" fontId="11" fillId="0" borderId="11" xfId="0" applyNumberFormat="1" applyFont="1" applyFill="1" applyBorder="1" applyAlignment="1" applyProtection="1">
      <alignment horizontal="center"/>
      <protection locked="0"/>
    </xf>
    <xf numFmtId="14" fontId="6" fillId="0" borderId="10" xfId="0" applyNumberFormat="1" applyFont="1" applyFill="1" applyBorder="1" applyAlignment="1" applyProtection="1">
      <alignment horizontal="left"/>
      <protection locked="0"/>
    </xf>
    <xf numFmtId="0" fontId="5" fillId="0" borderId="7" xfId="0" applyNumberFormat="1" applyFont="1" applyBorder="1" applyAlignment="1" applyProtection="1">
      <alignment horizont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1" fontId="6" fillId="0" borderId="0" xfId="0" applyNumberFormat="1" applyFont="1" applyFill="1" applyBorder="1" applyAlignment="1" applyProtection="1">
      <alignment horizontal="right" vertical="center"/>
    </xf>
    <xf numFmtId="0" fontId="17" fillId="8" borderId="9" xfId="0" applyFont="1" applyFill="1" applyBorder="1" applyAlignment="1" applyProtection="1">
      <alignment horizontal="left" wrapText="1"/>
      <protection locked="0"/>
    </xf>
    <xf numFmtId="0" fontId="17" fillId="8" borderId="10" xfId="0" applyFont="1" applyFill="1" applyBorder="1" applyAlignment="1" applyProtection="1">
      <alignment horizontal="left" wrapText="1"/>
      <protection locked="0"/>
    </xf>
    <xf numFmtId="166" fontId="8" fillId="4" borderId="8" xfId="0" applyNumberFormat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left" wrapText="1"/>
    </xf>
    <xf numFmtId="0" fontId="6" fillId="0" borderId="7" xfId="0" applyFont="1" applyFill="1" applyBorder="1" applyAlignment="1" applyProtection="1">
      <alignment horizontal="left" wrapText="1"/>
    </xf>
    <xf numFmtId="0" fontId="5" fillId="7" borderId="2" xfId="0" applyFont="1" applyFill="1" applyBorder="1" applyAlignment="1" applyProtection="1">
      <alignment horizontal="left" wrapText="1"/>
      <protection locked="0"/>
    </xf>
    <xf numFmtId="0" fontId="5" fillId="7" borderId="3" xfId="0" applyFont="1" applyFill="1" applyBorder="1" applyAlignment="1" applyProtection="1">
      <alignment horizontal="left" wrapText="1"/>
      <protection locked="0"/>
    </xf>
    <xf numFmtId="3" fontId="5" fillId="3" borderId="5" xfId="0" applyNumberFormat="1" applyFont="1" applyFill="1" applyBorder="1" applyAlignment="1" applyProtection="1">
      <alignment horizontal="center" vertical="center"/>
    </xf>
    <xf numFmtId="3" fontId="5" fillId="3" borderId="9" xfId="0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</cellXfs>
  <cellStyles count="6">
    <cellStyle name="Hiperlink" xfId="4" builtinId="8"/>
    <cellStyle name="Moeda" xfId="1" builtinId="4"/>
    <cellStyle name="Normal" xfId="0" builtinId="0"/>
    <cellStyle name="Normal 2" xfId="5"/>
    <cellStyle name="Porcentagem" xfId="3" builtinId="5"/>
    <cellStyle name="Vírgula" xfId="2" builtinId="3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</font>
      <fill>
        <patternFill patternType="solid">
          <fgColor auto="1"/>
          <bgColor theme="5"/>
        </patternFill>
      </fill>
    </dxf>
  </dxfs>
  <tableStyles count="0" defaultTableStyle="TableStyleMedium9" defaultPivotStyle="PivotStyleLight16"/>
  <colors>
    <mruColors>
      <color rgb="FFFF5D5D"/>
      <color rgb="FFFF6D6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</xdr:row>
      <xdr:rowOff>35718</xdr:rowOff>
    </xdr:from>
    <xdr:to>
      <xdr:col>67</xdr:col>
      <xdr:colOff>23811</xdr:colOff>
      <xdr:row>6</xdr:row>
      <xdr:rowOff>13307</xdr:rowOff>
    </xdr:to>
    <xdr:grpSp>
      <xdr:nvGrpSpPr>
        <xdr:cNvPr id="16" name="Grupo 15"/>
        <xdr:cNvGrpSpPr/>
      </xdr:nvGrpSpPr>
      <xdr:grpSpPr>
        <a:xfrm>
          <a:off x="95249" y="83343"/>
          <a:ext cx="18157031" cy="1346808"/>
          <a:chOff x="-3080511" y="2704969"/>
          <a:chExt cx="18133159" cy="1346808"/>
        </a:xfrm>
      </xdr:grpSpPr>
      <xdr:pic>
        <xdr:nvPicPr>
          <xdr:cNvPr id="17" name="Imagem 16" descr="Cabeçalho Novacki Protocolo Chapa com Chapa.pn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-3080511" y="2704969"/>
            <a:ext cx="18133159" cy="1346808"/>
          </a:xfrm>
          <a:prstGeom prst="rect">
            <a:avLst/>
          </a:prstGeom>
        </xdr:spPr>
      </xdr:pic>
      <xdr:sp macro="" textlink="">
        <xdr:nvSpPr>
          <xdr:cNvPr id="18" name="Retângulo 17"/>
          <xdr:cNvSpPr/>
        </xdr:nvSpPr>
        <xdr:spPr>
          <a:xfrm>
            <a:off x="5861610" y="3217503"/>
            <a:ext cx="1936247" cy="292460"/>
          </a:xfrm>
          <a:prstGeom prst="rect">
            <a:avLst/>
          </a:prstGeom>
          <a:solidFill>
            <a:srgbClr val="44546A">
              <a:lumMod val="75000"/>
            </a:srgbClr>
          </a:solidFill>
          <a:ln w="12700" cap="flat" cmpd="sng" algn="ctr">
            <a:noFill/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</a:defRPr>
            </a:lvl9pPr>
          </a:lstStyle>
          <a:p>
            <a:pPr algn="ctr"/>
            <a:r>
              <a:rPr lang="pt-BR" b="1">
                <a:latin typeface="Calibri Light" panose="020F0302020204030204"/>
                <a:cs typeface="Arial" panose="020B0604020202020204" pitchFamily="34" charset="0"/>
              </a:rPr>
              <a:t>Revisão 001/2018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x@alexembalagens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54"/>
  <sheetViews>
    <sheetView showGridLines="0" tabSelected="1" topLeftCell="M1" zoomScale="80" zoomScaleNormal="80" zoomScaleSheetLayoutView="46" workbookViewId="0">
      <selection activeCell="B9" sqref="B9:BO9"/>
    </sheetView>
  </sheetViews>
  <sheetFormatPr defaultColWidth="2.42578125" defaultRowHeight="18.75" x14ac:dyDescent="0.35"/>
  <cols>
    <col min="1" max="1" width="1.42578125" style="9" customWidth="1"/>
    <col min="2" max="2" width="15" style="9" customWidth="1"/>
    <col min="3" max="3" width="11.7109375" style="9" bestFit="1" customWidth="1"/>
    <col min="4" max="4" width="4.140625" style="9" customWidth="1"/>
    <col min="5" max="5" width="2.140625" style="9" customWidth="1"/>
    <col min="6" max="6" width="5.28515625" style="9" customWidth="1"/>
    <col min="7" max="7" width="7.28515625" style="9" customWidth="1"/>
    <col min="8" max="8" width="3.42578125" style="9" customWidth="1"/>
    <col min="9" max="9" width="3" style="9" customWidth="1"/>
    <col min="10" max="10" width="4.140625" style="9" customWidth="1"/>
    <col min="11" max="11" width="4.42578125" style="9" customWidth="1"/>
    <col min="12" max="15" width="3.5703125" style="9" customWidth="1"/>
    <col min="16" max="17" width="4.5703125" style="9" customWidth="1"/>
    <col min="18" max="18" width="3.5703125" style="9" customWidth="1"/>
    <col min="19" max="19" width="4" style="9" bestFit="1" customWidth="1"/>
    <col min="20" max="20" width="4.42578125" style="9" customWidth="1"/>
    <col min="21" max="21" width="5" style="9" customWidth="1"/>
    <col min="22" max="22" width="4.28515625" style="9" customWidth="1"/>
    <col min="23" max="23" width="5.140625" style="9" customWidth="1"/>
    <col min="24" max="24" width="4.28515625" style="9" customWidth="1"/>
    <col min="25" max="25" width="3.28515625" style="9" bestFit="1" customWidth="1"/>
    <col min="26" max="28" width="3.7109375" style="9" customWidth="1"/>
    <col min="29" max="29" width="7.28515625" style="9" customWidth="1"/>
    <col min="30" max="31" width="4.42578125" style="9" customWidth="1"/>
    <col min="32" max="32" width="5.5703125" style="9" customWidth="1"/>
    <col min="33" max="33" width="3.5703125" style="9" customWidth="1"/>
    <col min="34" max="35" width="4.140625" style="9" customWidth="1"/>
    <col min="36" max="36" width="4.7109375" style="9" customWidth="1"/>
    <col min="37" max="37" width="3.5703125" style="9" customWidth="1"/>
    <col min="38" max="38" width="1.5703125" style="9" customWidth="1"/>
    <col min="39" max="39" width="3.5703125" style="9" customWidth="1"/>
    <col min="40" max="40" width="7.7109375" style="9" customWidth="1"/>
    <col min="41" max="41" width="3.28515625" style="9" customWidth="1"/>
    <col min="42" max="42" width="4.28515625" style="9" customWidth="1"/>
    <col min="43" max="43" width="2.28515625" style="9" bestFit="1" customWidth="1"/>
    <col min="44" max="45" width="3.42578125" style="9" customWidth="1"/>
    <col min="46" max="46" width="2.28515625" style="9" bestFit="1" customWidth="1"/>
    <col min="47" max="48" width="3.28515625" style="9" customWidth="1"/>
    <col min="49" max="49" width="2.28515625" style="9" bestFit="1" customWidth="1"/>
    <col min="50" max="50" width="3.28515625" style="9" customWidth="1"/>
    <col min="51" max="51" width="3.7109375" style="9" bestFit="1" customWidth="1"/>
    <col min="52" max="52" width="2.28515625" style="9" bestFit="1" customWidth="1"/>
    <col min="53" max="53" width="2.28515625" style="9" customWidth="1"/>
    <col min="54" max="54" width="3.85546875" style="9" customWidth="1"/>
    <col min="55" max="55" width="2.85546875" style="9" customWidth="1"/>
    <col min="56" max="56" width="4.28515625" style="9" customWidth="1"/>
    <col min="57" max="57" width="3.7109375" style="9" customWidth="1"/>
    <col min="58" max="60" width="5.140625" style="9" customWidth="1"/>
    <col min="61" max="61" width="3.85546875" style="9" customWidth="1"/>
    <col min="62" max="62" width="3.42578125" style="9" bestFit="1" customWidth="1"/>
    <col min="63" max="63" width="3.7109375" style="9" customWidth="1"/>
    <col min="64" max="64" width="1.28515625" style="8" customWidth="1"/>
    <col min="65" max="66" width="2.42578125" style="9"/>
    <col min="67" max="67" width="0.85546875" style="9" customWidth="1"/>
    <col min="68" max="68" width="1.28515625" style="9" customWidth="1"/>
    <col min="69" max="73" width="2.42578125" style="9"/>
    <col min="74" max="74" width="10.42578125" style="9" bestFit="1" customWidth="1"/>
    <col min="75" max="75" width="8.85546875" style="9" bestFit="1" customWidth="1"/>
    <col min="76" max="76" width="9" style="9" bestFit="1" customWidth="1"/>
    <col min="77" max="78" width="14.85546875" style="9" bestFit="1" customWidth="1"/>
    <col min="79" max="79" width="8.5703125" style="9" bestFit="1" customWidth="1"/>
    <col min="80" max="80" width="14.85546875" style="9" bestFit="1" customWidth="1"/>
    <col min="81" max="81" width="9.5703125" style="9" bestFit="1" customWidth="1"/>
    <col min="82" max="82" width="12.140625" style="9" bestFit="1" customWidth="1"/>
    <col min="83" max="83" width="12" style="9" bestFit="1" customWidth="1"/>
    <col min="84" max="87" width="8.42578125" style="9" bestFit="1" customWidth="1"/>
    <col min="88" max="88" width="8.7109375" style="9" bestFit="1" customWidth="1"/>
    <col min="89" max="89" width="8.42578125" style="9" bestFit="1" customWidth="1"/>
    <col min="90" max="90" width="10.85546875" style="9" bestFit="1" customWidth="1"/>
    <col min="91" max="91" width="8.42578125" style="9" bestFit="1" customWidth="1"/>
    <col min="92" max="92" width="11.28515625" style="9" bestFit="1" customWidth="1"/>
    <col min="93" max="93" width="8.42578125" style="9" bestFit="1" customWidth="1"/>
    <col min="94" max="94" width="13.140625" style="9" bestFit="1" customWidth="1"/>
    <col min="95" max="95" width="10.28515625" style="9" bestFit="1" customWidth="1"/>
    <col min="96" max="96" width="16.5703125" style="9" bestFit="1" customWidth="1"/>
    <col min="97" max="97" width="13.7109375" style="9" bestFit="1" customWidth="1"/>
    <col min="98" max="98" width="21.5703125" style="9" bestFit="1" customWidth="1"/>
    <col min="99" max="99" width="10.28515625" style="9" bestFit="1" customWidth="1"/>
    <col min="100" max="100" width="9.5703125" style="9" bestFit="1" customWidth="1"/>
    <col min="101" max="101" width="6.85546875" style="9" bestFit="1" customWidth="1"/>
    <col min="102" max="102" width="23.28515625" style="9" bestFit="1" customWidth="1"/>
    <col min="103" max="103" width="7.85546875" style="9" bestFit="1" customWidth="1"/>
    <col min="104" max="104" width="7.7109375" style="9" bestFit="1" customWidth="1"/>
    <col min="105" max="105" width="6.7109375" style="9" bestFit="1" customWidth="1"/>
    <col min="106" max="202" width="2.42578125" style="9"/>
    <col min="203" max="203" width="6.85546875" style="9" bestFit="1" customWidth="1"/>
    <col min="204" max="205" width="9.42578125" style="9" bestFit="1" customWidth="1"/>
    <col min="206" max="206" width="6" style="9" bestFit="1" customWidth="1"/>
    <col min="207" max="207" width="11.140625" style="9" bestFit="1" customWidth="1"/>
    <col min="208" max="208" width="2.42578125" style="9"/>
    <col min="209" max="209" width="8.28515625" style="9" bestFit="1" customWidth="1"/>
    <col min="210" max="210" width="13" style="9" bestFit="1" customWidth="1"/>
    <col min="211" max="211" width="2.85546875" style="9" bestFit="1" customWidth="1"/>
    <col min="212" max="214" width="6" style="9" bestFit="1" customWidth="1"/>
    <col min="215" max="216" width="8.28515625" style="9" bestFit="1" customWidth="1"/>
    <col min="217" max="217" width="11.42578125" style="9" bestFit="1" customWidth="1"/>
    <col min="218" max="219" width="8.28515625" style="9" bestFit="1" customWidth="1"/>
    <col min="220" max="223" width="2.42578125" style="9"/>
    <col min="224" max="224" width="7.5703125" style="9" bestFit="1" customWidth="1"/>
    <col min="225" max="231" width="2.42578125" style="9"/>
    <col min="232" max="232" width="6.85546875" style="9" bestFit="1" customWidth="1"/>
    <col min="233" max="16384" width="2.42578125" style="9"/>
  </cols>
  <sheetData>
    <row r="1" spans="1:111" s="8" customFormat="1" ht="3.75" customHeight="1" x14ac:dyDescent="0.35">
      <c r="B1" s="7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</row>
    <row r="2" spans="1:111" s="8" customFormat="1" ht="24" customHeight="1" x14ac:dyDescent="0.35"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O2" s="9"/>
    </row>
    <row r="3" spans="1:111" ht="24.75" customHeight="1" x14ac:dyDescent="0.35">
      <c r="B3" s="8"/>
      <c r="C3" s="8"/>
      <c r="D3" s="7"/>
      <c r="E3" s="7"/>
      <c r="F3" s="8"/>
      <c r="G3" s="8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M3" s="8"/>
      <c r="BN3" s="8"/>
    </row>
    <row r="4" spans="1:111" ht="20.100000000000001" customHeight="1" x14ac:dyDescent="0.35">
      <c r="B4" s="8"/>
      <c r="C4" s="8"/>
      <c r="D4" s="8"/>
      <c r="E4" s="8"/>
      <c r="F4" s="8"/>
      <c r="G4" s="8"/>
      <c r="H4" s="8"/>
      <c r="I4" s="8"/>
      <c r="J4" s="60"/>
      <c r="K4" s="7"/>
      <c r="L4" s="7"/>
      <c r="M4" s="7"/>
      <c r="N4" s="7"/>
      <c r="O4" s="7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M4" s="8"/>
      <c r="BN4" s="8"/>
    </row>
    <row r="5" spans="1:111" ht="20.100000000000001" customHeight="1" x14ac:dyDescent="0.35">
      <c r="B5" s="8"/>
      <c r="C5" s="8"/>
      <c r="D5" s="8"/>
      <c r="E5" s="8"/>
      <c r="F5" s="8"/>
      <c r="G5" s="8"/>
      <c r="H5" s="8"/>
      <c r="I5" s="8"/>
      <c r="J5" s="60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M5" s="8"/>
      <c r="BN5" s="8"/>
    </row>
    <row r="6" spans="1:111" ht="20.100000000000001" customHeight="1" x14ac:dyDescent="0.35">
      <c r="B6" s="7"/>
      <c r="C6" s="8"/>
      <c r="D6" s="8"/>
      <c r="E6" s="8"/>
      <c r="F6" s="8"/>
      <c r="G6" s="8"/>
      <c r="H6" s="8"/>
      <c r="I6" s="8"/>
      <c r="J6" s="60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M6" s="8"/>
      <c r="BN6" s="8"/>
    </row>
    <row r="7" spans="1:111" s="5" customFormat="1" ht="20.100000000000001" customHeight="1" x14ac:dyDescent="0.2">
      <c r="A7" s="6"/>
      <c r="B7" s="163" t="s">
        <v>97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5"/>
      <c r="BP7" s="6"/>
    </row>
    <row r="8" spans="1:111" s="10" customFormat="1" ht="20.100000000000001" customHeight="1" x14ac:dyDescent="0.35">
      <c r="B8" s="106" t="s">
        <v>25</v>
      </c>
      <c r="C8" s="167">
        <v>105</v>
      </c>
      <c r="D8" s="167"/>
      <c r="E8" s="167"/>
      <c r="F8" s="180"/>
      <c r="G8" s="178" t="s">
        <v>82</v>
      </c>
      <c r="H8" s="179"/>
      <c r="I8" s="179"/>
      <c r="J8" s="179"/>
      <c r="K8" s="179"/>
      <c r="L8" s="179"/>
      <c r="M8" s="167" t="s">
        <v>121</v>
      </c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80"/>
      <c r="Y8" s="176" t="s">
        <v>24</v>
      </c>
      <c r="Z8" s="177"/>
      <c r="AA8" s="177"/>
      <c r="AB8" s="177"/>
      <c r="AC8" s="177"/>
      <c r="AD8" s="167" t="s">
        <v>134</v>
      </c>
      <c r="AE8" s="167"/>
      <c r="AF8" s="167"/>
      <c r="AG8" s="167"/>
      <c r="AH8" s="167"/>
      <c r="AI8" s="167"/>
      <c r="AJ8" s="167"/>
      <c r="AK8" s="178" t="s">
        <v>0</v>
      </c>
      <c r="AL8" s="179"/>
      <c r="AM8" s="179"/>
      <c r="AN8" s="179"/>
      <c r="AO8" s="233">
        <v>43486</v>
      </c>
      <c r="AP8" s="233"/>
      <c r="AQ8" s="233"/>
      <c r="AR8" s="233"/>
      <c r="AS8" s="233"/>
      <c r="AT8" s="233"/>
      <c r="AU8" s="233"/>
      <c r="AV8" s="233"/>
      <c r="AW8" s="233"/>
      <c r="AX8" s="178" t="s">
        <v>26</v>
      </c>
      <c r="AY8" s="179"/>
      <c r="AZ8" s="179"/>
      <c r="BA8" s="179"/>
      <c r="BB8" s="179"/>
      <c r="BC8" s="49"/>
      <c r="BD8" s="231" t="s">
        <v>132</v>
      </c>
      <c r="BE8" s="231"/>
      <c r="BF8" s="231"/>
      <c r="BG8" s="231"/>
      <c r="BH8" s="231"/>
      <c r="BI8" s="231"/>
      <c r="BJ8" s="231"/>
      <c r="BK8" s="231"/>
      <c r="BL8" s="231"/>
      <c r="BM8" s="231"/>
      <c r="BN8" s="232"/>
      <c r="BO8" s="48"/>
    </row>
    <row r="9" spans="1:111" s="5" customFormat="1" ht="20.100000000000001" customHeight="1" x14ac:dyDescent="0.2">
      <c r="A9" s="6"/>
      <c r="B9" s="163" t="s">
        <v>27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5"/>
      <c r="BP9" s="6"/>
    </row>
    <row r="10" spans="1:111" s="14" customFormat="1" ht="20.100000000000001" customHeight="1" x14ac:dyDescent="0.35">
      <c r="B10" s="46" t="s">
        <v>98</v>
      </c>
      <c r="C10" s="167" t="s">
        <v>122</v>
      </c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51"/>
      <c r="BC10" s="4"/>
      <c r="BD10" s="4"/>
      <c r="BE10" s="4"/>
      <c r="BF10" s="47" t="s">
        <v>99</v>
      </c>
      <c r="BG10" s="166">
        <v>8982</v>
      </c>
      <c r="BH10" s="166"/>
      <c r="BI10" s="166"/>
      <c r="BJ10" s="166"/>
      <c r="BK10" s="166"/>
      <c r="BL10" s="166"/>
      <c r="BM10" s="166"/>
      <c r="BN10" s="166"/>
      <c r="BO10" s="30"/>
    </row>
    <row r="11" spans="1:111" s="14" customFormat="1" ht="20.100000000000001" customHeight="1" x14ac:dyDescent="0.35">
      <c r="B11" s="46" t="s">
        <v>100</v>
      </c>
      <c r="C11" s="167" t="s">
        <v>123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0"/>
      <c r="AC11" s="10"/>
      <c r="AD11" s="47" t="s">
        <v>101</v>
      </c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51"/>
      <c r="BC11" s="4"/>
      <c r="BD11" s="4"/>
      <c r="BE11" s="4"/>
      <c r="BF11" s="47" t="s">
        <v>102</v>
      </c>
      <c r="BG11" s="166" t="s">
        <v>129</v>
      </c>
      <c r="BH11" s="166"/>
      <c r="BI11" s="166"/>
      <c r="BJ11" s="166"/>
      <c r="BK11" s="166"/>
      <c r="BL11" s="166"/>
      <c r="BM11" s="166"/>
      <c r="BN11" s="166"/>
      <c r="BO11" s="30"/>
    </row>
    <row r="12" spans="1:111" s="14" customFormat="1" ht="20.100000000000001" customHeight="1" x14ac:dyDescent="0.35">
      <c r="B12" s="46" t="s">
        <v>103</v>
      </c>
      <c r="C12" s="167" t="s">
        <v>124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35"/>
      <c r="AC12" s="35"/>
      <c r="AD12" s="47" t="s">
        <v>104</v>
      </c>
      <c r="AE12" s="173">
        <v>1860663560031</v>
      </c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51"/>
      <c r="BC12" s="4"/>
      <c r="BD12" s="4"/>
      <c r="BE12" s="4"/>
      <c r="BF12" s="52"/>
      <c r="BG12" s="52"/>
      <c r="BH12" s="52"/>
      <c r="BI12" s="52"/>
      <c r="BJ12" s="52"/>
      <c r="BK12" s="52"/>
      <c r="BL12" s="52"/>
      <c r="BM12" s="52"/>
      <c r="BN12" s="52"/>
      <c r="BO12" s="30"/>
    </row>
    <row r="13" spans="1:111" s="14" customFormat="1" ht="20.100000000000001" customHeight="1" x14ac:dyDescent="0.35">
      <c r="B13" s="46" t="s">
        <v>105</v>
      </c>
      <c r="C13" s="167" t="s">
        <v>125</v>
      </c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0"/>
      <c r="AC13" s="10"/>
      <c r="AD13" s="47" t="s">
        <v>101</v>
      </c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51"/>
      <c r="BC13" s="4"/>
      <c r="BD13" s="4"/>
      <c r="BE13" s="4"/>
      <c r="BF13" s="47" t="s">
        <v>102</v>
      </c>
      <c r="BG13" s="166"/>
      <c r="BH13" s="166"/>
      <c r="BI13" s="166"/>
      <c r="BJ13" s="166"/>
      <c r="BK13" s="166"/>
      <c r="BL13" s="166"/>
      <c r="BM13" s="166"/>
      <c r="BN13" s="166"/>
      <c r="BO13" s="30"/>
    </row>
    <row r="14" spans="1:111" s="14" customFormat="1" ht="20.100000000000001" customHeight="1" x14ac:dyDescent="0.35">
      <c r="B14" s="46" t="s">
        <v>107</v>
      </c>
      <c r="C14" s="167" t="s">
        <v>126</v>
      </c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35"/>
      <c r="AC14" s="35"/>
      <c r="AD14" s="47" t="s">
        <v>108</v>
      </c>
      <c r="AE14" s="174" t="s">
        <v>127</v>
      </c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51"/>
      <c r="BC14" s="4"/>
      <c r="BD14" s="4"/>
      <c r="BE14" s="4"/>
      <c r="BF14" s="47" t="s">
        <v>106</v>
      </c>
      <c r="BG14" s="166" t="s">
        <v>128</v>
      </c>
      <c r="BH14" s="166"/>
      <c r="BI14" s="166"/>
      <c r="BJ14" s="166"/>
      <c r="BK14" s="166"/>
      <c r="BL14" s="166"/>
      <c r="BM14" s="166"/>
      <c r="BN14" s="166"/>
      <c r="BO14" s="30"/>
    </row>
    <row r="15" spans="1:111" s="14" customFormat="1" ht="19.5" customHeight="1" x14ac:dyDescent="0.4">
      <c r="B15" s="3"/>
      <c r="C15" s="10"/>
      <c r="D15" s="10"/>
      <c r="E15" s="10"/>
      <c r="F15" s="10"/>
      <c r="G15" s="51"/>
      <c r="H15" s="63"/>
      <c r="I15" s="63"/>
      <c r="J15" s="51"/>
      <c r="K15" s="234" t="s">
        <v>109</v>
      </c>
      <c r="L15" s="234"/>
      <c r="M15" s="234"/>
      <c r="N15" s="234"/>
      <c r="O15" s="234"/>
      <c r="P15" s="234"/>
      <c r="Q15" s="234"/>
      <c r="R15" s="234"/>
      <c r="S15" s="234"/>
      <c r="T15" s="175">
        <v>55</v>
      </c>
      <c r="U15" s="175"/>
      <c r="V15" s="175"/>
      <c r="W15" s="175"/>
      <c r="X15" s="175"/>
      <c r="Y15" s="175"/>
      <c r="Z15" s="175"/>
      <c r="AA15" s="175"/>
      <c r="AB15" s="10"/>
      <c r="AC15" s="10"/>
      <c r="AD15" s="10"/>
      <c r="AE15" s="10"/>
      <c r="AF15" s="10"/>
      <c r="AG15" s="10"/>
      <c r="AH15" s="234" t="s">
        <v>110</v>
      </c>
      <c r="AI15" s="234"/>
      <c r="AJ15" s="234"/>
      <c r="AK15" s="234"/>
      <c r="AL15" s="234"/>
      <c r="AM15" s="234"/>
      <c r="AN15" s="234"/>
      <c r="AO15" s="234"/>
      <c r="AP15" s="234"/>
      <c r="AQ15" s="175" t="s">
        <v>130</v>
      </c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68"/>
      <c r="BC15" s="68"/>
      <c r="BD15" s="68"/>
      <c r="BE15" s="68"/>
      <c r="BF15" s="64"/>
      <c r="BG15" s="52"/>
      <c r="BH15" s="52"/>
      <c r="BI15" s="52"/>
      <c r="BJ15" s="52"/>
      <c r="BK15" s="52"/>
      <c r="BL15" s="52"/>
      <c r="BM15" s="52"/>
      <c r="BN15" s="52"/>
      <c r="BO15" s="53"/>
      <c r="BP15" s="55"/>
      <c r="BQ15" s="55"/>
      <c r="BR15" s="55"/>
      <c r="BS15" s="55"/>
      <c r="BT15" s="55"/>
      <c r="BU15" s="55"/>
    </row>
    <row r="16" spans="1:111" s="12" customFormat="1" ht="20.100000000000001" customHeight="1" x14ac:dyDescent="0.2">
      <c r="B16" s="168" t="s">
        <v>74</v>
      </c>
      <c r="C16" s="169"/>
      <c r="D16" s="169"/>
      <c r="E16" s="169"/>
      <c r="F16" s="169"/>
      <c r="G16" s="169"/>
      <c r="H16" s="170"/>
      <c r="I16" s="170"/>
      <c r="J16" s="170"/>
      <c r="K16" s="170"/>
      <c r="L16" s="170"/>
      <c r="M16" s="170"/>
      <c r="N16" s="170"/>
      <c r="O16" s="170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71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</row>
    <row r="17" spans="2:110" s="12" customFormat="1" ht="24.95" customHeight="1" x14ac:dyDescent="0.2">
      <c r="B17" s="149" t="s">
        <v>1</v>
      </c>
      <c r="C17" s="149"/>
      <c r="D17" s="149"/>
      <c r="E17" s="149"/>
      <c r="F17" s="149"/>
      <c r="G17" s="149"/>
      <c r="H17" s="154" t="s">
        <v>22</v>
      </c>
      <c r="I17" s="154"/>
      <c r="J17" s="154"/>
      <c r="K17" s="154"/>
      <c r="L17" s="154" t="s">
        <v>32</v>
      </c>
      <c r="M17" s="154"/>
      <c r="N17" s="154"/>
      <c r="O17" s="154"/>
      <c r="P17" s="149" t="s">
        <v>11</v>
      </c>
      <c r="Q17" s="149"/>
      <c r="R17" s="149"/>
      <c r="S17" s="149"/>
      <c r="T17" s="149"/>
      <c r="U17" s="149" t="s">
        <v>7</v>
      </c>
      <c r="V17" s="149"/>
      <c r="W17" s="149" t="s">
        <v>9</v>
      </c>
      <c r="X17" s="149"/>
      <c r="Y17" s="149"/>
      <c r="Z17" s="149"/>
      <c r="AA17" s="149"/>
      <c r="AB17" s="149"/>
      <c r="AC17" s="149"/>
      <c r="AD17" s="149" t="s">
        <v>15</v>
      </c>
      <c r="AE17" s="149"/>
      <c r="AF17" s="149"/>
      <c r="AG17" s="149"/>
      <c r="AH17" s="149"/>
      <c r="AI17" s="149"/>
      <c r="AJ17" s="149"/>
      <c r="AK17" s="149" t="s">
        <v>7</v>
      </c>
      <c r="AL17" s="149"/>
      <c r="AM17" s="149"/>
      <c r="AN17" s="149"/>
      <c r="AO17" s="235" t="s">
        <v>18</v>
      </c>
      <c r="AP17" s="236"/>
      <c r="AQ17" s="236"/>
      <c r="AR17" s="236"/>
      <c r="AS17" s="236"/>
      <c r="AT17" s="236"/>
      <c r="AU17" s="236"/>
      <c r="AV17" s="236"/>
      <c r="AW17" s="236"/>
      <c r="AX17" s="236"/>
      <c r="AY17" s="236"/>
      <c r="AZ17" s="236"/>
      <c r="BA17" s="236"/>
      <c r="BB17" s="236"/>
      <c r="BC17" s="236"/>
      <c r="BD17" s="236"/>
      <c r="BE17" s="236"/>
      <c r="BF17" s="236"/>
      <c r="BG17" s="236"/>
      <c r="BH17" s="237"/>
      <c r="BI17" s="224" t="s">
        <v>115</v>
      </c>
      <c r="BJ17" s="225"/>
      <c r="BK17" s="225"/>
      <c r="BL17" s="225"/>
      <c r="BM17" s="225"/>
      <c r="BN17" s="225"/>
      <c r="BO17" s="226"/>
      <c r="BP17" s="37"/>
    </row>
    <row r="18" spans="2:110" s="12" customFormat="1" ht="24.95" customHeight="1" x14ac:dyDescent="0.2">
      <c r="B18" s="54" t="s">
        <v>6</v>
      </c>
      <c r="C18" s="149" t="s">
        <v>2</v>
      </c>
      <c r="D18" s="149"/>
      <c r="E18" s="149"/>
      <c r="F18" s="149" t="s">
        <v>20</v>
      </c>
      <c r="G18" s="149"/>
      <c r="H18" s="154"/>
      <c r="I18" s="154"/>
      <c r="J18" s="154"/>
      <c r="K18" s="154"/>
      <c r="L18" s="154"/>
      <c r="M18" s="154"/>
      <c r="N18" s="154"/>
      <c r="O18" s="154"/>
      <c r="P18" s="149" t="s">
        <v>12</v>
      </c>
      <c r="Q18" s="149"/>
      <c r="R18" s="76" t="s">
        <v>14</v>
      </c>
      <c r="S18" s="149" t="s">
        <v>13</v>
      </c>
      <c r="T18" s="149"/>
      <c r="U18" s="149" t="s">
        <v>8</v>
      </c>
      <c r="V18" s="149"/>
      <c r="W18" s="149" t="s">
        <v>8</v>
      </c>
      <c r="X18" s="149"/>
      <c r="Y18" s="149"/>
      <c r="Z18" s="149" t="s">
        <v>10</v>
      </c>
      <c r="AA18" s="149"/>
      <c r="AB18" s="149"/>
      <c r="AC18" s="149"/>
      <c r="AD18" s="149" t="s">
        <v>8</v>
      </c>
      <c r="AE18" s="149"/>
      <c r="AF18" s="149"/>
      <c r="AG18" s="149" t="s">
        <v>10</v>
      </c>
      <c r="AH18" s="149"/>
      <c r="AI18" s="149"/>
      <c r="AJ18" s="149"/>
      <c r="AK18" s="230" t="s">
        <v>3</v>
      </c>
      <c r="AL18" s="149"/>
      <c r="AM18" s="149"/>
      <c r="AN18" s="149"/>
      <c r="AO18" s="238"/>
      <c r="AP18" s="239"/>
      <c r="AQ18" s="239"/>
      <c r="AR18" s="239"/>
      <c r="AS18" s="239"/>
      <c r="AT18" s="239"/>
      <c r="AU18" s="239"/>
      <c r="AV18" s="239"/>
      <c r="AW18" s="239"/>
      <c r="AX18" s="239"/>
      <c r="AY18" s="239"/>
      <c r="AZ18" s="239"/>
      <c r="BA18" s="239"/>
      <c r="BB18" s="239"/>
      <c r="BC18" s="239"/>
      <c r="BD18" s="239"/>
      <c r="BE18" s="239"/>
      <c r="BF18" s="239"/>
      <c r="BG18" s="239"/>
      <c r="BH18" s="240"/>
      <c r="BI18" s="227"/>
      <c r="BJ18" s="228"/>
      <c r="BK18" s="228"/>
      <c r="BL18" s="228"/>
      <c r="BM18" s="228"/>
      <c r="BN18" s="228"/>
      <c r="BO18" s="229"/>
      <c r="BP18" s="37"/>
      <c r="BQ18" s="37"/>
      <c r="BR18" s="37"/>
      <c r="BS18" s="37"/>
      <c r="BT18" s="37"/>
      <c r="BU18" s="37"/>
    </row>
    <row r="19" spans="2:110" s="70" customFormat="1" ht="24.95" customHeight="1" x14ac:dyDescent="0.2">
      <c r="B19" s="74"/>
      <c r="C19" s="137" t="e">
        <f t="shared" ref="C19" si="0">ROUND(B19*(P19/1000)*(S19/1000)*(CA49/1000),0)</f>
        <v>#REF!</v>
      </c>
      <c r="D19" s="150"/>
      <c r="E19" s="138"/>
      <c r="F19" s="137">
        <f t="shared" ref="F19:F33" si="1">(P19/1000)*(S19/1000)*B19</f>
        <v>0</v>
      </c>
      <c r="G19" s="138"/>
      <c r="H19" s="111"/>
      <c r="I19" s="112"/>
      <c r="J19" s="112"/>
      <c r="K19" s="113"/>
      <c r="L19" s="127"/>
      <c r="M19" s="139"/>
      <c r="N19" s="139"/>
      <c r="O19" s="128"/>
      <c r="P19" s="127"/>
      <c r="Q19" s="128"/>
      <c r="R19" s="88" t="s">
        <v>14</v>
      </c>
      <c r="S19" s="127"/>
      <c r="T19" s="128"/>
      <c r="U19" s="129"/>
      <c r="V19" s="130"/>
      <c r="W19" s="131">
        <f>U19*$F$45</f>
        <v>0</v>
      </c>
      <c r="X19" s="132"/>
      <c r="Y19" s="133"/>
      <c r="Z19" s="124">
        <f>ROUND((P19/1000)*(S19/1000)*(W19),5)</f>
        <v>0</v>
      </c>
      <c r="AA19" s="125"/>
      <c r="AB19" s="125"/>
      <c r="AC19" s="126"/>
      <c r="AD19" s="118">
        <f>IF($T$15=100,,$F$50)</f>
        <v>0</v>
      </c>
      <c r="AE19" s="119"/>
      <c r="AF19" s="120"/>
      <c r="AG19" s="121">
        <f>ROUND((P19/1000)*(S19/1000)*(AD19),5)</f>
        <v>0</v>
      </c>
      <c r="AH19" s="122"/>
      <c r="AI19" s="122"/>
      <c r="AJ19" s="123"/>
      <c r="AK19" s="124">
        <f>ROUND((P19/1000)*(S19/1000)*IF(AD19=0,(W19),(U19)),5)</f>
        <v>0</v>
      </c>
      <c r="AL19" s="125"/>
      <c r="AM19" s="125"/>
      <c r="AN19" s="126"/>
      <c r="AO19" s="114"/>
      <c r="AP19" s="114"/>
      <c r="AQ19" s="89" t="s">
        <v>14</v>
      </c>
      <c r="AR19" s="114"/>
      <c r="AS19" s="114"/>
      <c r="AT19" s="89" t="s">
        <v>14</v>
      </c>
      <c r="AU19" s="114"/>
      <c r="AV19" s="114"/>
      <c r="AW19" s="89" t="s">
        <v>14</v>
      </c>
      <c r="AX19" s="114"/>
      <c r="AY19" s="114"/>
      <c r="AZ19" s="89" t="s">
        <v>14</v>
      </c>
      <c r="BA19" s="114"/>
      <c r="BB19" s="114"/>
      <c r="BC19" s="89" t="s">
        <v>14</v>
      </c>
      <c r="BD19" s="161"/>
      <c r="BE19" s="161"/>
      <c r="BF19" s="155" t="str">
        <f t="shared" ref="BF19:BF33" si="2">IF(AO19=0,"S/ Vinco",IF(AO19+AR19+AU19+AX19+BA19+BD19=P19,"Correto","FALSO"))</f>
        <v>S/ Vinco</v>
      </c>
      <c r="BG19" s="156"/>
      <c r="BH19" s="157"/>
      <c r="BI19" s="117"/>
      <c r="BJ19" s="117"/>
      <c r="BK19" s="117"/>
      <c r="BL19" s="117"/>
      <c r="BM19" s="117"/>
      <c r="BN19" s="117"/>
      <c r="BO19" s="117"/>
      <c r="BP19" s="69"/>
      <c r="BQ19" s="69"/>
      <c r="DB19" s="71"/>
      <c r="DC19" s="71"/>
      <c r="DD19" s="71"/>
      <c r="DE19" s="71"/>
      <c r="DF19" s="71"/>
    </row>
    <row r="20" spans="2:110" s="56" customFormat="1" ht="24.95" customHeight="1" x14ac:dyDescent="0.2">
      <c r="B20" s="74">
        <v>10000</v>
      </c>
      <c r="C20" s="137">
        <f t="shared" ref="C20:C33" si="3">ROUND(B20*(P20/1000)*(S20/1000)*(CA50/1000),0)</f>
        <v>1421</v>
      </c>
      <c r="D20" s="150"/>
      <c r="E20" s="138"/>
      <c r="F20" s="137">
        <f t="shared" si="1"/>
        <v>4190.4000000000005</v>
      </c>
      <c r="G20" s="138"/>
      <c r="H20" s="111" t="s">
        <v>56</v>
      </c>
      <c r="I20" s="112"/>
      <c r="J20" s="112"/>
      <c r="K20" s="113"/>
      <c r="L20" s="127"/>
      <c r="M20" s="139"/>
      <c r="N20" s="139"/>
      <c r="O20" s="128"/>
      <c r="P20" s="127">
        <f>105+178+105</f>
        <v>388</v>
      </c>
      <c r="Q20" s="128"/>
      <c r="R20" s="88" t="s">
        <v>14</v>
      </c>
      <c r="S20" s="127">
        <v>1080</v>
      </c>
      <c r="T20" s="128"/>
      <c r="U20" s="129">
        <v>1.0680000000000001</v>
      </c>
      <c r="V20" s="130"/>
      <c r="W20" s="131">
        <f t="shared" ref="W20:W28" si="4">U20*$F$45</f>
        <v>0.53400000000000003</v>
      </c>
      <c r="X20" s="132"/>
      <c r="Y20" s="133"/>
      <c r="Z20" s="124">
        <f t="shared" ref="Z20:Z33" si="5">ROUND((P20/1000)*(S20/1000)*(W20),5)</f>
        <v>0.22377</v>
      </c>
      <c r="AA20" s="125"/>
      <c r="AB20" s="125"/>
      <c r="AC20" s="126"/>
      <c r="AD20" s="118">
        <f>IF($T$15=100,,$F$55)</f>
        <v>0.48060000000000003</v>
      </c>
      <c r="AE20" s="119"/>
      <c r="AF20" s="120"/>
      <c r="AG20" s="121">
        <f t="shared" ref="AG20:AG33" si="6">ROUND((P20/1000)*(S20/1000)*(AD20),5)</f>
        <v>0.20139000000000001</v>
      </c>
      <c r="AH20" s="122"/>
      <c r="AI20" s="122"/>
      <c r="AJ20" s="123"/>
      <c r="AK20" s="124">
        <f>ROUND((P20/1000)*(S20/1000)*IF(AD20=0,(W20),(U20)),5)</f>
        <v>0.44752999999999998</v>
      </c>
      <c r="AL20" s="125"/>
      <c r="AM20" s="125"/>
      <c r="AN20" s="126"/>
      <c r="AO20" s="114">
        <v>105</v>
      </c>
      <c r="AP20" s="114"/>
      <c r="AQ20" s="89" t="s">
        <v>14</v>
      </c>
      <c r="AR20" s="114">
        <v>178</v>
      </c>
      <c r="AS20" s="114"/>
      <c r="AT20" s="89" t="s">
        <v>14</v>
      </c>
      <c r="AU20" s="114">
        <v>105</v>
      </c>
      <c r="AV20" s="114"/>
      <c r="AW20" s="89" t="s">
        <v>14</v>
      </c>
      <c r="AX20" s="114"/>
      <c r="AY20" s="114"/>
      <c r="AZ20" s="89" t="s">
        <v>14</v>
      </c>
      <c r="BA20" s="114"/>
      <c r="BB20" s="114"/>
      <c r="BC20" s="89" t="s">
        <v>14</v>
      </c>
      <c r="BD20" s="114"/>
      <c r="BE20" s="114"/>
      <c r="BF20" s="155" t="str">
        <f t="shared" si="2"/>
        <v>Correto</v>
      </c>
      <c r="BG20" s="156"/>
      <c r="BH20" s="157"/>
      <c r="BI20" s="117">
        <v>43493</v>
      </c>
      <c r="BJ20" s="117"/>
      <c r="BK20" s="117"/>
      <c r="BL20" s="117"/>
      <c r="BM20" s="117"/>
      <c r="BN20" s="117"/>
      <c r="BO20" s="117"/>
      <c r="BP20" s="58"/>
      <c r="BQ20" s="58"/>
      <c r="DB20" s="65"/>
      <c r="DC20" s="65"/>
      <c r="DD20" s="65"/>
      <c r="DE20" s="65"/>
      <c r="DF20" s="65"/>
    </row>
    <row r="21" spans="2:110" s="70" customFormat="1" ht="24.95" customHeight="1" x14ac:dyDescent="0.2">
      <c r="B21" s="74"/>
      <c r="C21" s="137" t="e">
        <f t="shared" si="3"/>
        <v>#VALUE!</v>
      </c>
      <c r="D21" s="150"/>
      <c r="E21" s="138"/>
      <c r="F21" s="137">
        <f t="shared" si="1"/>
        <v>0</v>
      </c>
      <c r="G21" s="138"/>
      <c r="H21" s="111"/>
      <c r="I21" s="112"/>
      <c r="J21" s="112"/>
      <c r="K21" s="113"/>
      <c r="L21" s="140"/>
      <c r="M21" s="141"/>
      <c r="N21" s="141"/>
      <c r="O21" s="142"/>
      <c r="P21" s="127"/>
      <c r="Q21" s="128"/>
      <c r="R21" s="88" t="s">
        <v>14</v>
      </c>
      <c r="S21" s="127"/>
      <c r="T21" s="128"/>
      <c r="U21" s="129"/>
      <c r="V21" s="130"/>
      <c r="W21" s="131">
        <f t="shared" si="4"/>
        <v>0</v>
      </c>
      <c r="X21" s="132"/>
      <c r="Y21" s="133"/>
      <c r="Z21" s="124">
        <f t="shared" si="5"/>
        <v>0</v>
      </c>
      <c r="AA21" s="125"/>
      <c r="AB21" s="125"/>
      <c r="AC21" s="126"/>
      <c r="AD21" s="118">
        <f>IF($T$15=100,,$F$60)</f>
        <v>0</v>
      </c>
      <c r="AE21" s="119"/>
      <c r="AF21" s="120"/>
      <c r="AG21" s="121">
        <f t="shared" si="6"/>
        <v>0</v>
      </c>
      <c r="AH21" s="122"/>
      <c r="AI21" s="122"/>
      <c r="AJ21" s="123"/>
      <c r="AK21" s="124">
        <f t="shared" ref="AK21:AK33" si="7">ROUND((P21/1000)*(S21/1000)*IF(AD21=0,(W21),(U21)),5)</f>
        <v>0</v>
      </c>
      <c r="AL21" s="125"/>
      <c r="AM21" s="125"/>
      <c r="AN21" s="126"/>
      <c r="AO21" s="114"/>
      <c r="AP21" s="114"/>
      <c r="AQ21" s="89" t="s">
        <v>14</v>
      </c>
      <c r="AR21" s="114"/>
      <c r="AS21" s="114"/>
      <c r="AT21" s="89" t="s">
        <v>14</v>
      </c>
      <c r="AU21" s="114"/>
      <c r="AV21" s="114"/>
      <c r="AW21" s="89" t="s">
        <v>14</v>
      </c>
      <c r="AX21" s="114"/>
      <c r="AY21" s="114"/>
      <c r="AZ21" s="89" t="s">
        <v>14</v>
      </c>
      <c r="BA21" s="114"/>
      <c r="BB21" s="114"/>
      <c r="BC21" s="89" t="s">
        <v>14</v>
      </c>
      <c r="BD21" s="161"/>
      <c r="BE21" s="161"/>
      <c r="BF21" s="155" t="str">
        <f t="shared" si="2"/>
        <v>S/ Vinco</v>
      </c>
      <c r="BG21" s="156"/>
      <c r="BH21" s="157"/>
      <c r="BI21" s="117"/>
      <c r="BJ21" s="117"/>
      <c r="BK21" s="117"/>
      <c r="BL21" s="117"/>
      <c r="BM21" s="117"/>
      <c r="BN21" s="117"/>
      <c r="BO21" s="117"/>
      <c r="BP21" s="69"/>
      <c r="BQ21" s="69"/>
      <c r="DB21" s="71"/>
      <c r="DC21" s="71"/>
      <c r="DD21" s="71"/>
      <c r="DE21" s="71"/>
      <c r="DF21" s="71"/>
    </row>
    <row r="22" spans="2:110" s="56" customFormat="1" ht="24.95" customHeight="1" x14ac:dyDescent="0.2">
      <c r="B22" s="74">
        <v>1500</v>
      </c>
      <c r="C22" s="137">
        <f t="shared" si="3"/>
        <v>396</v>
      </c>
      <c r="D22" s="150"/>
      <c r="E22" s="138"/>
      <c r="F22" s="137">
        <f t="shared" si="1"/>
        <v>968.31000000000017</v>
      </c>
      <c r="G22" s="138"/>
      <c r="H22" s="111" t="s">
        <v>117</v>
      </c>
      <c r="I22" s="112"/>
      <c r="J22" s="112"/>
      <c r="K22" s="113"/>
      <c r="L22" s="140"/>
      <c r="M22" s="141"/>
      <c r="N22" s="141"/>
      <c r="O22" s="142"/>
      <c r="P22" s="127">
        <f>129+148+129</f>
        <v>406</v>
      </c>
      <c r="Q22" s="128"/>
      <c r="R22" s="88" t="s">
        <v>14</v>
      </c>
      <c r="S22" s="127">
        <v>1590</v>
      </c>
      <c r="T22" s="128"/>
      <c r="U22" s="129">
        <v>1.288</v>
      </c>
      <c r="V22" s="130"/>
      <c r="W22" s="131">
        <f t="shared" si="4"/>
        <v>0.64400000000000002</v>
      </c>
      <c r="X22" s="132"/>
      <c r="Y22" s="133"/>
      <c r="Z22" s="124">
        <f t="shared" si="5"/>
        <v>0.41572999999999999</v>
      </c>
      <c r="AA22" s="125"/>
      <c r="AB22" s="125"/>
      <c r="AC22" s="126"/>
      <c r="AD22" s="118">
        <f>IF($T$15=100,,$F$65)</f>
        <v>0.5796</v>
      </c>
      <c r="AE22" s="119"/>
      <c r="AF22" s="120"/>
      <c r="AG22" s="121">
        <f t="shared" si="6"/>
        <v>0.37414999999999998</v>
      </c>
      <c r="AH22" s="122"/>
      <c r="AI22" s="122"/>
      <c r="AJ22" s="123"/>
      <c r="AK22" s="124">
        <f t="shared" si="7"/>
        <v>0.83145999999999998</v>
      </c>
      <c r="AL22" s="125"/>
      <c r="AM22" s="125"/>
      <c r="AN22" s="126"/>
      <c r="AO22" s="114">
        <v>129</v>
      </c>
      <c r="AP22" s="114"/>
      <c r="AQ22" s="89" t="s">
        <v>14</v>
      </c>
      <c r="AR22" s="114">
        <v>148</v>
      </c>
      <c r="AS22" s="114"/>
      <c r="AT22" s="89" t="s">
        <v>14</v>
      </c>
      <c r="AU22" s="114">
        <v>129</v>
      </c>
      <c r="AV22" s="114"/>
      <c r="AW22" s="89" t="s">
        <v>14</v>
      </c>
      <c r="AX22" s="114"/>
      <c r="AY22" s="114"/>
      <c r="AZ22" s="89" t="s">
        <v>14</v>
      </c>
      <c r="BA22" s="114"/>
      <c r="BB22" s="114"/>
      <c r="BC22" s="89" t="s">
        <v>14</v>
      </c>
      <c r="BD22" s="114"/>
      <c r="BE22" s="114"/>
      <c r="BF22" s="155" t="str">
        <f t="shared" si="2"/>
        <v>Correto</v>
      </c>
      <c r="BG22" s="156"/>
      <c r="BH22" s="157"/>
      <c r="BI22" s="117">
        <v>43493</v>
      </c>
      <c r="BJ22" s="117"/>
      <c r="BK22" s="117"/>
      <c r="BL22" s="117"/>
      <c r="BM22" s="117"/>
      <c r="BN22" s="117"/>
      <c r="BO22" s="117"/>
      <c r="BP22" s="58"/>
      <c r="BQ22" s="58"/>
      <c r="DB22" s="65"/>
      <c r="DC22" s="65"/>
      <c r="DD22" s="65"/>
      <c r="DE22" s="65"/>
      <c r="DF22" s="65"/>
    </row>
    <row r="23" spans="2:110" s="70" customFormat="1" ht="24.95" customHeight="1" x14ac:dyDescent="0.2">
      <c r="B23" s="74">
        <v>4000</v>
      </c>
      <c r="C23" s="137">
        <f t="shared" si="3"/>
        <v>605</v>
      </c>
      <c r="D23" s="150"/>
      <c r="E23" s="138"/>
      <c r="F23" s="137">
        <f t="shared" si="1"/>
        <v>1479.1999999999998</v>
      </c>
      <c r="G23" s="138"/>
      <c r="H23" s="111" t="s">
        <v>117</v>
      </c>
      <c r="I23" s="112"/>
      <c r="J23" s="112"/>
      <c r="K23" s="113"/>
      <c r="L23" s="140"/>
      <c r="M23" s="141"/>
      <c r="N23" s="141"/>
      <c r="O23" s="142"/>
      <c r="P23" s="127">
        <v>430</v>
      </c>
      <c r="Q23" s="128"/>
      <c r="R23" s="88" t="s">
        <v>14</v>
      </c>
      <c r="S23" s="127">
        <v>860</v>
      </c>
      <c r="T23" s="128"/>
      <c r="U23" s="129">
        <v>1.288</v>
      </c>
      <c r="V23" s="130"/>
      <c r="W23" s="131">
        <f t="shared" si="4"/>
        <v>0.64400000000000002</v>
      </c>
      <c r="X23" s="132"/>
      <c r="Y23" s="133"/>
      <c r="Z23" s="124">
        <f t="shared" si="5"/>
        <v>0.23815</v>
      </c>
      <c r="AA23" s="125"/>
      <c r="AB23" s="125"/>
      <c r="AC23" s="126"/>
      <c r="AD23" s="118">
        <f>IF($T$15=100,,$F$70)</f>
        <v>0.5796</v>
      </c>
      <c r="AE23" s="119"/>
      <c r="AF23" s="120"/>
      <c r="AG23" s="121">
        <f t="shared" si="6"/>
        <v>0.21434</v>
      </c>
      <c r="AH23" s="122"/>
      <c r="AI23" s="122"/>
      <c r="AJ23" s="123"/>
      <c r="AK23" s="124">
        <f t="shared" si="7"/>
        <v>0.4763</v>
      </c>
      <c r="AL23" s="125"/>
      <c r="AM23" s="125"/>
      <c r="AN23" s="126"/>
      <c r="AO23" s="114"/>
      <c r="AP23" s="114"/>
      <c r="AQ23" s="89" t="s">
        <v>14</v>
      </c>
      <c r="AR23" s="114"/>
      <c r="AS23" s="114"/>
      <c r="AT23" s="89" t="s">
        <v>14</v>
      </c>
      <c r="AU23" s="114"/>
      <c r="AV23" s="114"/>
      <c r="AW23" s="89" t="s">
        <v>14</v>
      </c>
      <c r="AX23" s="114"/>
      <c r="AY23" s="114"/>
      <c r="AZ23" s="89" t="s">
        <v>14</v>
      </c>
      <c r="BA23" s="114"/>
      <c r="BB23" s="114"/>
      <c r="BC23" s="89" t="s">
        <v>14</v>
      </c>
      <c r="BD23" s="161"/>
      <c r="BE23" s="161"/>
      <c r="BF23" s="155" t="str">
        <f t="shared" si="2"/>
        <v>S/ Vinco</v>
      </c>
      <c r="BG23" s="156"/>
      <c r="BH23" s="157"/>
      <c r="BI23" s="117">
        <v>43493</v>
      </c>
      <c r="BJ23" s="117"/>
      <c r="BK23" s="117"/>
      <c r="BL23" s="117"/>
      <c r="BM23" s="117"/>
      <c r="BN23" s="117"/>
      <c r="BO23" s="117"/>
      <c r="BP23" s="69"/>
      <c r="BQ23" s="69"/>
      <c r="DB23" s="71"/>
      <c r="DC23" s="71"/>
      <c r="DD23" s="71"/>
      <c r="DE23" s="71"/>
      <c r="DF23" s="71"/>
    </row>
    <row r="24" spans="2:110" s="56" customFormat="1" ht="24.95" customHeight="1" x14ac:dyDescent="0.2">
      <c r="B24" s="74">
        <v>3000</v>
      </c>
      <c r="C24" s="137" t="e">
        <f>ROUND(B24*(P24/1000)*(S24/1000)*(CA54/1000),0)</f>
        <v>#VALUE!</v>
      </c>
      <c r="D24" s="150"/>
      <c r="E24" s="138"/>
      <c r="F24" s="137">
        <f t="shared" ref="F24" si="8">(P24/1000)*(S24/1000)*B24</f>
        <v>875.54399999999998</v>
      </c>
      <c r="G24" s="138"/>
      <c r="H24" s="111" t="s">
        <v>117</v>
      </c>
      <c r="I24" s="112"/>
      <c r="J24" s="112"/>
      <c r="K24" s="113"/>
      <c r="L24" s="127"/>
      <c r="M24" s="139"/>
      <c r="N24" s="139"/>
      <c r="O24" s="128"/>
      <c r="P24" s="127">
        <v>382</v>
      </c>
      <c r="Q24" s="128"/>
      <c r="R24" s="88" t="s">
        <v>14</v>
      </c>
      <c r="S24" s="127">
        <v>764</v>
      </c>
      <c r="T24" s="128"/>
      <c r="U24" s="129">
        <v>1.288</v>
      </c>
      <c r="V24" s="130"/>
      <c r="W24" s="131">
        <f t="shared" si="4"/>
        <v>0.64400000000000002</v>
      </c>
      <c r="X24" s="132"/>
      <c r="Y24" s="133"/>
      <c r="Z24" s="124">
        <f t="shared" si="5"/>
        <v>0.18795000000000001</v>
      </c>
      <c r="AA24" s="125"/>
      <c r="AB24" s="125"/>
      <c r="AC24" s="126"/>
      <c r="AD24" s="118">
        <f>IF($T$15=100,,$F$75)</f>
        <v>0.5796</v>
      </c>
      <c r="AE24" s="119"/>
      <c r="AF24" s="120"/>
      <c r="AG24" s="121">
        <f t="shared" si="6"/>
        <v>0.16916</v>
      </c>
      <c r="AH24" s="122"/>
      <c r="AI24" s="122"/>
      <c r="AJ24" s="123"/>
      <c r="AK24" s="124">
        <f t="shared" si="7"/>
        <v>0.37590000000000001</v>
      </c>
      <c r="AL24" s="125"/>
      <c r="AM24" s="125"/>
      <c r="AN24" s="126"/>
      <c r="AO24" s="114"/>
      <c r="AP24" s="114"/>
      <c r="AQ24" s="89" t="s">
        <v>14</v>
      </c>
      <c r="AR24" s="114"/>
      <c r="AS24" s="114"/>
      <c r="AT24" s="89" t="s">
        <v>14</v>
      </c>
      <c r="AU24" s="114"/>
      <c r="AV24" s="114"/>
      <c r="AW24" s="89" t="s">
        <v>14</v>
      </c>
      <c r="AX24" s="114"/>
      <c r="AY24" s="114"/>
      <c r="AZ24" s="89" t="s">
        <v>14</v>
      </c>
      <c r="BA24" s="114"/>
      <c r="BB24" s="114"/>
      <c r="BC24" s="89" t="s">
        <v>14</v>
      </c>
      <c r="BD24" s="114"/>
      <c r="BE24" s="114"/>
      <c r="BF24" s="155" t="str">
        <f t="shared" si="2"/>
        <v>S/ Vinco</v>
      </c>
      <c r="BG24" s="156"/>
      <c r="BH24" s="157"/>
      <c r="BI24" s="117">
        <v>43493</v>
      </c>
      <c r="BJ24" s="117"/>
      <c r="BK24" s="117"/>
      <c r="BL24" s="117"/>
      <c r="BM24" s="117"/>
      <c r="BN24" s="117"/>
      <c r="BO24" s="117"/>
      <c r="BP24" s="58"/>
      <c r="BQ24" s="58"/>
      <c r="DB24" s="65"/>
      <c r="DC24" s="65"/>
      <c r="DD24" s="65"/>
      <c r="DE24" s="65"/>
      <c r="DF24" s="65"/>
    </row>
    <row r="25" spans="2:110" s="70" customFormat="1" ht="24.95" hidden="1" customHeight="1" x14ac:dyDescent="0.2">
      <c r="B25" s="74"/>
      <c r="C25" s="137" t="e">
        <f t="shared" si="3"/>
        <v>#VALUE!</v>
      </c>
      <c r="D25" s="150"/>
      <c r="E25" s="138"/>
      <c r="F25" s="137">
        <f t="shared" si="1"/>
        <v>0</v>
      </c>
      <c r="G25" s="138"/>
      <c r="H25" s="134"/>
      <c r="I25" s="135"/>
      <c r="J25" s="135"/>
      <c r="K25" s="136"/>
      <c r="L25" s="127"/>
      <c r="M25" s="139"/>
      <c r="N25" s="139"/>
      <c r="O25" s="128"/>
      <c r="P25" s="127"/>
      <c r="Q25" s="128"/>
      <c r="R25" s="88" t="s">
        <v>14</v>
      </c>
      <c r="S25" s="127"/>
      <c r="T25" s="128"/>
      <c r="U25" s="129"/>
      <c r="V25" s="130"/>
      <c r="W25" s="131">
        <f t="shared" si="4"/>
        <v>0</v>
      </c>
      <c r="X25" s="132"/>
      <c r="Y25" s="133"/>
      <c r="Z25" s="124">
        <f t="shared" si="5"/>
        <v>0</v>
      </c>
      <c r="AA25" s="125"/>
      <c r="AB25" s="125"/>
      <c r="AC25" s="126"/>
      <c r="AD25" s="118">
        <f>IF($T$15=100,,$F$80)</f>
        <v>0</v>
      </c>
      <c r="AE25" s="119"/>
      <c r="AF25" s="120"/>
      <c r="AG25" s="121">
        <f t="shared" si="6"/>
        <v>0</v>
      </c>
      <c r="AH25" s="122"/>
      <c r="AI25" s="122"/>
      <c r="AJ25" s="123"/>
      <c r="AK25" s="124">
        <f t="shared" si="7"/>
        <v>0</v>
      </c>
      <c r="AL25" s="125"/>
      <c r="AM25" s="125"/>
      <c r="AN25" s="126"/>
      <c r="AO25" s="114"/>
      <c r="AP25" s="114"/>
      <c r="AQ25" s="89" t="s">
        <v>14</v>
      </c>
      <c r="AR25" s="114"/>
      <c r="AS25" s="114"/>
      <c r="AT25" s="89" t="s">
        <v>14</v>
      </c>
      <c r="AU25" s="114"/>
      <c r="AV25" s="114"/>
      <c r="AW25" s="109" t="s">
        <v>14</v>
      </c>
      <c r="AX25" s="114"/>
      <c r="AY25" s="114"/>
      <c r="AZ25" s="89" t="s">
        <v>14</v>
      </c>
      <c r="BA25" s="114"/>
      <c r="BB25" s="114"/>
      <c r="BC25" s="89" t="s">
        <v>14</v>
      </c>
      <c r="BD25" s="161"/>
      <c r="BE25" s="161"/>
      <c r="BF25" s="155" t="str">
        <f t="shared" si="2"/>
        <v>S/ Vinco</v>
      </c>
      <c r="BG25" s="156"/>
      <c r="BH25" s="157"/>
      <c r="BI25" s="117"/>
      <c r="BJ25" s="117"/>
      <c r="BK25" s="117"/>
      <c r="BL25" s="117"/>
      <c r="BM25" s="117"/>
      <c r="BN25" s="117"/>
      <c r="BO25" s="117"/>
      <c r="BP25" s="69"/>
      <c r="BQ25" s="69"/>
      <c r="DB25" s="71"/>
      <c r="DC25" s="71"/>
      <c r="DD25" s="71"/>
      <c r="DE25" s="71"/>
      <c r="DF25" s="71"/>
    </row>
    <row r="26" spans="2:110" s="56" customFormat="1" ht="24.75" hidden="1" customHeight="1" x14ac:dyDescent="0.2">
      <c r="B26" s="107"/>
      <c r="C26" s="143" t="e">
        <f t="shared" ref="C26" si="9">ROUND(B26*(P26/1000)*(S26/1000)*(CA56/1000),0)</f>
        <v>#VALUE!</v>
      </c>
      <c r="D26" s="158"/>
      <c r="E26" s="144"/>
      <c r="F26" s="143">
        <f t="shared" ref="F26" si="10">(P26/1000)*(S26/1000)*B26</f>
        <v>0</v>
      </c>
      <c r="G26" s="144"/>
      <c r="H26" s="134"/>
      <c r="I26" s="135"/>
      <c r="J26" s="135"/>
      <c r="K26" s="136"/>
      <c r="L26" s="140"/>
      <c r="M26" s="141"/>
      <c r="N26" s="141"/>
      <c r="O26" s="142"/>
      <c r="P26" s="140"/>
      <c r="Q26" s="142"/>
      <c r="R26" s="108" t="s">
        <v>14</v>
      </c>
      <c r="S26" s="140"/>
      <c r="T26" s="142"/>
      <c r="U26" s="159"/>
      <c r="V26" s="160"/>
      <c r="W26" s="131">
        <f t="shared" si="4"/>
        <v>0</v>
      </c>
      <c r="X26" s="132"/>
      <c r="Y26" s="133"/>
      <c r="Z26" s="124">
        <f t="shared" si="5"/>
        <v>0</v>
      </c>
      <c r="AA26" s="125"/>
      <c r="AB26" s="125"/>
      <c r="AC26" s="126"/>
      <c r="AD26" s="118">
        <f>IF($T$15=100,,$F$85)</f>
        <v>0</v>
      </c>
      <c r="AE26" s="119"/>
      <c r="AF26" s="120"/>
      <c r="AG26" s="121">
        <f t="shared" si="6"/>
        <v>0</v>
      </c>
      <c r="AH26" s="122"/>
      <c r="AI26" s="122"/>
      <c r="AJ26" s="123"/>
      <c r="AK26" s="124">
        <f t="shared" si="7"/>
        <v>0</v>
      </c>
      <c r="AL26" s="125"/>
      <c r="AM26" s="125"/>
      <c r="AN26" s="126"/>
      <c r="AO26" s="114"/>
      <c r="AP26" s="114"/>
      <c r="AQ26" s="89" t="s">
        <v>14</v>
      </c>
      <c r="AR26" s="114"/>
      <c r="AS26" s="114"/>
      <c r="AT26" s="89" t="s">
        <v>14</v>
      </c>
      <c r="AU26" s="114"/>
      <c r="AV26" s="114"/>
      <c r="AW26" s="109" t="s">
        <v>14</v>
      </c>
      <c r="AX26" s="114"/>
      <c r="AY26" s="114"/>
      <c r="AZ26" s="89" t="s">
        <v>14</v>
      </c>
      <c r="BA26" s="114"/>
      <c r="BB26" s="114"/>
      <c r="BC26" s="89" t="s">
        <v>14</v>
      </c>
      <c r="BD26" s="114"/>
      <c r="BE26" s="114"/>
      <c r="BF26" s="155" t="str">
        <f t="shared" si="2"/>
        <v>S/ Vinco</v>
      </c>
      <c r="BG26" s="156"/>
      <c r="BH26" s="157"/>
      <c r="BI26" s="117"/>
      <c r="BJ26" s="117"/>
      <c r="BK26" s="117"/>
      <c r="BL26" s="117"/>
      <c r="BM26" s="117"/>
      <c r="BN26" s="117"/>
      <c r="BO26" s="117"/>
      <c r="BP26" s="58"/>
      <c r="BQ26" s="58"/>
      <c r="DB26" s="65"/>
      <c r="DC26" s="65"/>
      <c r="DD26" s="65"/>
      <c r="DE26" s="65"/>
      <c r="DF26" s="65"/>
    </row>
    <row r="27" spans="2:110" s="70" customFormat="1" ht="24.95" hidden="1" customHeight="1" x14ac:dyDescent="0.2">
      <c r="B27" s="107"/>
      <c r="C27" s="143" t="e">
        <f t="shared" si="3"/>
        <v>#VALUE!</v>
      </c>
      <c r="D27" s="158"/>
      <c r="E27" s="144"/>
      <c r="F27" s="143">
        <f t="shared" si="1"/>
        <v>0</v>
      </c>
      <c r="G27" s="144"/>
      <c r="H27" s="134"/>
      <c r="I27" s="135"/>
      <c r="J27" s="135"/>
      <c r="K27" s="136"/>
      <c r="L27" s="140"/>
      <c r="M27" s="141"/>
      <c r="N27" s="141"/>
      <c r="O27" s="142"/>
      <c r="P27" s="140"/>
      <c r="Q27" s="142"/>
      <c r="R27" s="108" t="s">
        <v>14</v>
      </c>
      <c r="S27" s="140"/>
      <c r="T27" s="142"/>
      <c r="U27" s="159"/>
      <c r="V27" s="160"/>
      <c r="W27" s="131">
        <f t="shared" si="4"/>
        <v>0</v>
      </c>
      <c r="X27" s="132"/>
      <c r="Y27" s="133"/>
      <c r="Z27" s="124">
        <f t="shared" si="5"/>
        <v>0</v>
      </c>
      <c r="AA27" s="125"/>
      <c r="AB27" s="125"/>
      <c r="AC27" s="126"/>
      <c r="AD27" s="118">
        <f>IF($T$15=100,,$F$90)</f>
        <v>0</v>
      </c>
      <c r="AE27" s="119"/>
      <c r="AF27" s="120"/>
      <c r="AG27" s="121">
        <f t="shared" si="6"/>
        <v>0</v>
      </c>
      <c r="AH27" s="122"/>
      <c r="AI27" s="122"/>
      <c r="AJ27" s="123"/>
      <c r="AK27" s="124">
        <f t="shared" si="7"/>
        <v>0</v>
      </c>
      <c r="AL27" s="125"/>
      <c r="AM27" s="125"/>
      <c r="AN27" s="126"/>
      <c r="AO27" s="114"/>
      <c r="AP27" s="114"/>
      <c r="AQ27" s="89" t="s">
        <v>14</v>
      </c>
      <c r="AR27" s="114"/>
      <c r="AS27" s="114"/>
      <c r="AT27" s="89" t="s">
        <v>14</v>
      </c>
      <c r="AU27" s="114"/>
      <c r="AV27" s="114"/>
      <c r="AW27" s="89" t="s">
        <v>14</v>
      </c>
      <c r="AX27" s="114"/>
      <c r="AY27" s="114"/>
      <c r="AZ27" s="89" t="s">
        <v>14</v>
      </c>
      <c r="BA27" s="114"/>
      <c r="BB27" s="114"/>
      <c r="BC27" s="89" t="s">
        <v>14</v>
      </c>
      <c r="BD27" s="161"/>
      <c r="BE27" s="161"/>
      <c r="BF27" s="155" t="str">
        <f t="shared" si="2"/>
        <v>S/ Vinco</v>
      </c>
      <c r="BG27" s="156"/>
      <c r="BH27" s="157"/>
      <c r="BI27" s="117"/>
      <c r="BJ27" s="117"/>
      <c r="BK27" s="117"/>
      <c r="BL27" s="117"/>
      <c r="BM27" s="117"/>
      <c r="BN27" s="117"/>
      <c r="BO27" s="117"/>
      <c r="BP27" s="69"/>
      <c r="BQ27" s="69"/>
      <c r="DB27" s="71"/>
      <c r="DC27" s="71"/>
      <c r="DD27" s="71"/>
      <c r="DE27" s="71"/>
      <c r="DF27" s="71"/>
    </row>
    <row r="28" spans="2:110" s="56" customFormat="1" ht="24.95" hidden="1" customHeight="1" x14ac:dyDescent="0.2">
      <c r="B28" s="74"/>
      <c r="C28" s="137" t="e">
        <f t="shared" ref="C28" si="11">ROUND(B28*(P28/1000)*(S28/1000)*(CA58/1000),0)</f>
        <v>#VALUE!</v>
      </c>
      <c r="D28" s="150"/>
      <c r="E28" s="138"/>
      <c r="F28" s="137">
        <f t="shared" ref="F28" si="12">(P28/1000)*(S28/1000)*B28</f>
        <v>0</v>
      </c>
      <c r="G28" s="138"/>
      <c r="H28" s="134"/>
      <c r="I28" s="135"/>
      <c r="J28" s="135"/>
      <c r="K28" s="136"/>
      <c r="L28" s="127"/>
      <c r="M28" s="139"/>
      <c r="N28" s="139"/>
      <c r="O28" s="128"/>
      <c r="P28" s="127"/>
      <c r="Q28" s="128"/>
      <c r="R28" s="88" t="s">
        <v>14</v>
      </c>
      <c r="S28" s="127"/>
      <c r="T28" s="128"/>
      <c r="U28" s="129"/>
      <c r="V28" s="130"/>
      <c r="W28" s="131">
        <f t="shared" si="4"/>
        <v>0</v>
      </c>
      <c r="X28" s="132"/>
      <c r="Y28" s="133"/>
      <c r="Z28" s="124">
        <f t="shared" si="5"/>
        <v>0</v>
      </c>
      <c r="AA28" s="125"/>
      <c r="AB28" s="125"/>
      <c r="AC28" s="126"/>
      <c r="AD28" s="118">
        <f>IF($T$15=100,,$F$95)</f>
        <v>0</v>
      </c>
      <c r="AE28" s="119"/>
      <c r="AF28" s="120"/>
      <c r="AG28" s="121">
        <f t="shared" si="6"/>
        <v>0</v>
      </c>
      <c r="AH28" s="122"/>
      <c r="AI28" s="122"/>
      <c r="AJ28" s="123"/>
      <c r="AK28" s="124">
        <f t="shared" si="7"/>
        <v>0</v>
      </c>
      <c r="AL28" s="125"/>
      <c r="AM28" s="125"/>
      <c r="AN28" s="126"/>
      <c r="AO28" s="114"/>
      <c r="AP28" s="114"/>
      <c r="AQ28" s="89" t="s">
        <v>14</v>
      </c>
      <c r="AR28" s="114"/>
      <c r="AS28" s="114"/>
      <c r="AT28" s="89" t="s">
        <v>14</v>
      </c>
      <c r="AU28" s="114"/>
      <c r="AV28" s="114"/>
      <c r="AW28" s="89" t="s">
        <v>14</v>
      </c>
      <c r="AX28" s="114"/>
      <c r="AY28" s="114"/>
      <c r="AZ28" s="89" t="s">
        <v>14</v>
      </c>
      <c r="BA28" s="114"/>
      <c r="BB28" s="114"/>
      <c r="BC28" s="89" t="s">
        <v>14</v>
      </c>
      <c r="BD28" s="114"/>
      <c r="BE28" s="114"/>
      <c r="BF28" s="155" t="str">
        <f>IF(AO28=0,"S/ Vinco",IF(AO28+AR28+AU28+AX28+BA28+BD28=P28,"Correto","FALSO"))</f>
        <v>S/ Vinco</v>
      </c>
      <c r="BG28" s="156"/>
      <c r="BH28" s="157"/>
      <c r="BI28" s="117"/>
      <c r="BJ28" s="117"/>
      <c r="BK28" s="117"/>
      <c r="BL28" s="117"/>
      <c r="BM28" s="117"/>
      <c r="BN28" s="117"/>
      <c r="BO28" s="117"/>
      <c r="BP28" s="58"/>
      <c r="BQ28" s="58"/>
      <c r="DB28" s="65"/>
      <c r="DC28" s="65"/>
      <c r="DD28" s="65"/>
      <c r="DE28" s="65"/>
      <c r="DF28" s="65"/>
    </row>
    <row r="29" spans="2:110" s="73" customFormat="1" ht="24.95" hidden="1" customHeight="1" x14ac:dyDescent="0.2">
      <c r="B29" s="74"/>
      <c r="C29" s="137" t="e">
        <f t="shared" ref="C29" si="13">ROUND(B29*(P29/1000)*(S29/1000)*(CA59/1000),0)</f>
        <v>#VALUE!</v>
      </c>
      <c r="D29" s="150"/>
      <c r="E29" s="138"/>
      <c r="F29" s="137">
        <f t="shared" ref="F29" si="14">(P29/1000)*(S29/1000)*B29</f>
        <v>0</v>
      </c>
      <c r="G29" s="138"/>
      <c r="H29" s="134"/>
      <c r="I29" s="135"/>
      <c r="J29" s="135"/>
      <c r="K29" s="136"/>
      <c r="L29" s="127"/>
      <c r="M29" s="139"/>
      <c r="N29" s="139"/>
      <c r="O29" s="128"/>
      <c r="P29" s="127"/>
      <c r="Q29" s="128"/>
      <c r="R29" s="88" t="s">
        <v>14</v>
      </c>
      <c r="S29" s="127"/>
      <c r="T29" s="128"/>
      <c r="U29" s="129"/>
      <c r="V29" s="130"/>
      <c r="W29" s="131">
        <f t="shared" ref="W29:W33" si="15">U29*$F$45</f>
        <v>0</v>
      </c>
      <c r="X29" s="132"/>
      <c r="Y29" s="133"/>
      <c r="Z29" s="124">
        <f t="shared" si="5"/>
        <v>0</v>
      </c>
      <c r="AA29" s="125"/>
      <c r="AB29" s="125"/>
      <c r="AC29" s="126"/>
      <c r="AD29" s="118">
        <f>IF($T$15=100,,$F$100)</f>
        <v>0</v>
      </c>
      <c r="AE29" s="119"/>
      <c r="AF29" s="120"/>
      <c r="AG29" s="121">
        <f t="shared" si="6"/>
        <v>0</v>
      </c>
      <c r="AH29" s="122"/>
      <c r="AI29" s="122"/>
      <c r="AJ29" s="123"/>
      <c r="AK29" s="124">
        <f t="shared" si="7"/>
        <v>0</v>
      </c>
      <c r="AL29" s="125"/>
      <c r="AM29" s="125"/>
      <c r="AN29" s="126"/>
      <c r="AO29" s="114"/>
      <c r="AP29" s="114"/>
      <c r="AQ29" s="89" t="s">
        <v>14</v>
      </c>
      <c r="AR29" s="114"/>
      <c r="AS29" s="114"/>
      <c r="AT29" s="89" t="s">
        <v>14</v>
      </c>
      <c r="AU29" s="114"/>
      <c r="AV29" s="114"/>
      <c r="AW29" s="89" t="s">
        <v>14</v>
      </c>
      <c r="AX29" s="114"/>
      <c r="AY29" s="114"/>
      <c r="AZ29" s="89" t="s">
        <v>14</v>
      </c>
      <c r="BA29" s="114"/>
      <c r="BB29" s="114"/>
      <c r="BC29" s="89" t="s">
        <v>14</v>
      </c>
      <c r="BD29" s="161"/>
      <c r="BE29" s="161"/>
      <c r="BF29" s="155" t="str">
        <f>IF(AO29=0,"S/ Vinco",IF(AO29+AR29+AU29+AX29+BA29+BD29=P29,"Correto","FALSO"))</f>
        <v>S/ Vinco</v>
      </c>
      <c r="BG29" s="156"/>
      <c r="BH29" s="157"/>
      <c r="BI29" s="117"/>
      <c r="BJ29" s="117"/>
      <c r="BK29" s="117"/>
      <c r="BL29" s="117"/>
      <c r="BM29" s="117"/>
      <c r="BN29" s="117"/>
      <c r="BO29" s="117"/>
      <c r="BP29" s="72"/>
      <c r="BQ29" s="72"/>
    </row>
    <row r="30" spans="2:110" s="56" customFormat="1" ht="24.95" hidden="1" customHeight="1" x14ac:dyDescent="0.2">
      <c r="B30" s="74"/>
      <c r="C30" s="137" t="e">
        <f t="shared" ref="C30" si="16">ROUND(B30*(P30/1000)*(S30/1000)*(CA60/1000),0)</f>
        <v>#VALUE!</v>
      </c>
      <c r="D30" s="150"/>
      <c r="E30" s="138"/>
      <c r="F30" s="137">
        <f t="shared" ref="F30" si="17">(P30/1000)*(S30/1000)*B30</f>
        <v>0</v>
      </c>
      <c r="G30" s="138"/>
      <c r="H30" s="134"/>
      <c r="I30" s="135"/>
      <c r="J30" s="135"/>
      <c r="K30" s="136"/>
      <c r="L30" s="127"/>
      <c r="M30" s="139"/>
      <c r="N30" s="139"/>
      <c r="O30" s="128"/>
      <c r="P30" s="127"/>
      <c r="Q30" s="128"/>
      <c r="R30" s="88" t="s">
        <v>14</v>
      </c>
      <c r="S30" s="127"/>
      <c r="T30" s="128"/>
      <c r="U30" s="129"/>
      <c r="V30" s="130"/>
      <c r="W30" s="131">
        <f t="shared" si="15"/>
        <v>0</v>
      </c>
      <c r="X30" s="132"/>
      <c r="Y30" s="133"/>
      <c r="Z30" s="124">
        <f t="shared" si="5"/>
        <v>0</v>
      </c>
      <c r="AA30" s="125"/>
      <c r="AB30" s="125"/>
      <c r="AC30" s="126"/>
      <c r="AD30" s="118">
        <f>IF($T$15=100,,$F$105)</f>
        <v>0</v>
      </c>
      <c r="AE30" s="119"/>
      <c r="AF30" s="120"/>
      <c r="AG30" s="121">
        <f t="shared" si="6"/>
        <v>0</v>
      </c>
      <c r="AH30" s="122"/>
      <c r="AI30" s="122"/>
      <c r="AJ30" s="123"/>
      <c r="AK30" s="124">
        <f t="shared" si="7"/>
        <v>0</v>
      </c>
      <c r="AL30" s="125"/>
      <c r="AM30" s="125"/>
      <c r="AN30" s="126"/>
      <c r="AO30" s="110"/>
      <c r="AP30" s="110"/>
      <c r="AQ30" s="109" t="s">
        <v>14</v>
      </c>
      <c r="AR30" s="110"/>
      <c r="AS30" s="110"/>
      <c r="AT30" s="109" t="s">
        <v>14</v>
      </c>
      <c r="AU30" s="110"/>
      <c r="AV30" s="110"/>
      <c r="AW30" s="109" t="s">
        <v>14</v>
      </c>
      <c r="AX30" s="114"/>
      <c r="AY30" s="114"/>
      <c r="AZ30" s="89" t="s">
        <v>14</v>
      </c>
      <c r="BA30" s="114"/>
      <c r="BB30" s="114"/>
      <c r="BC30" s="89" t="s">
        <v>14</v>
      </c>
      <c r="BD30" s="114"/>
      <c r="BE30" s="114"/>
      <c r="BF30" s="155" t="str">
        <f>IF(AO30=0,"S/ Vinco",IF(AO30+AR30+AU30+AX30+BA30+BD30=P30,"Correto","FALSO"))</f>
        <v>S/ Vinco</v>
      </c>
      <c r="BG30" s="156"/>
      <c r="BH30" s="157"/>
      <c r="BI30" s="117"/>
      <c r="BJ30" s="117"/>
      <c r="BK30" s="117"/>
      <c r="BL30" s="117"/>
      <c r="BM30" s="117"/>
      <c r="BN30" s="117"/>
      <c r="BO30" s="117"/>
      <c r="BP30" s="58"/>
      <c r="BQ30" s="58"/>
      <c r="DB30" s="65"/>
      <c r="DC30" s="65"/>
      <c r="DD30" s="65"/>
      <c r="DE30" s="65"/>
      <c r="DF30" s="65"/>
    </row>
    <row r="31" spans="2:110" s="56" customFormat="1" ht="24.95" hidden="1" customHeight="1" x14ac:dyDescent="0.2">
      <c r="B31" s="74"/>
      <c r="C31" s="151" t="e">
        <f t="shared" si="3"/>
        <v>#VALUE!</v>
      </c>
      <c r="D31" s="152"/>
      <c r="E31" s="153"/>
      <c r="F31" s="137">
        <f t="shared" si="1"/>
        <v>0</v>
      </c>
      <c r="G31" s="138"/>
      <c r="H31" s="134"/>
      <c r="I31" s="135"/>
      <c r="J31" s="135"/>
      <c r="K31" s="136"/>
      <c r="L31" s="127"/>
      <c r="M31" s="139"/>
      <c r="N31" s="139"/>
      <c r="O31" s="128"/>
      <c r="P31" s="127"/>
      <c r="Q31" s="128"/>
      <c r="R31" s="88" t="s">
        <v>14</v>
      </c>
      <c r="S31" s="127"/>
      <c r="T31" s="128"/>
      <c r="U31" s="129"/>
      <c r="V31" s="130"/>
      <c r="W31" s="131">
        <f t="shared" si="15"/>
        <v>0</v>
      </c>
      <c r="X31" s="132"/>
      <c r="Y31" s="133"/>
      <c r="Z31" s="124">
        <f t="shared" si="5"/>
        <v>0</v>
      </c>
      <c r="AA31" s="125"/>
      <c r="AB31" s="125"/>
      <c r="AC31" s="126"/>
      <c r="AD31" s="118">
        <f>IF($T$15=100,,$F$110)</f>
        <v>0</v>
      </c>
      <c r="AE31" s="119"/>
      <c r="AF31" s="120"/>
      <c r="AG31" s="121">
        <f t="shared" si="6"/>
        <v>0</v>
      </c>
      <c r="AH31" s="122"/>
      <c r="AI31" s="122"/>
      <c r="AJ31" s="123"/>
      <c r="AK31" s="124">
        <f t="shared" si="7"/>
        <v>0</v>
      </c>
      <c r="AL31" s="125"/>
      <c r="AM31" s="125"/>
      <c r="AN31" s="126"/>
      <c r="AO31" s="110"/>
      <c r="AP31" s="110"/>
      <c r="AQ31" s="109" t="s">
        <v>14</v>
      </c>
      <c r="AR31" s="110"/>
      <c r="AS31" s="110"/>
      <c r="AT31" s="109" t="s">
        <v>14</v>
      </c>
      <c r="AU31" s="110"/>
      <c r="AV31" s="110"/>
      <c r="AW31" s="109" t="s">
        <v>14</v>
      </c>
      <c r="AX31" s="114"/>
      <c r="AY31" s="114"/>
      <c r="AZ31" s="89" t="s">
        <v>14</v>
      </c>
      <c r="BA31" s="114"/>
      <c r="BB31" s="114"/>
      <c r="BC31" s="89" t="s">
        <v>14</v>
      </c>
      <c r="BD31" s="114"/>
      <c r="BE31" s="114"/>
      <c r="BF31" s="155" t="str">
        <f t="shared" si="2"/>
        <v>S/ Vinco</v>
      </c>
      <c r="BG31" s="156"/>
      <c r="BH31" s="157"/>
      <c r="BI31" s="117"/>
      <c r="BJ31" s="117"/>
      <c r="BK31" s="117"/>
      <c r="BL31" s="117"/>
      <c r="BM31" s="117"/>
      <c r="BN31" s="117"/>
      <c r="BO31" s="117"/>
      <c r="BP31" s="58"/>
      <c r="BQ31" s="58"/>
      <c r="DB31" s="65"/>
      <c r="DC31" s="65"/>
      <c r="DD31" s="65"/>
      <c r="DE31" s="65"/>
      <c r="DF31" s="65"/>
    </row>
    <row r="32" spans="2:110" s="56" customFormat="1" ht="24.95" hidden="1" customHeight="1" x14ac:dyDescent="0.2">
      <c r="B32" s="74"/>
      <c r="C32" s="151" t="e">
        <f t="shared" si="3"/>
        <v>#VALUE!</v>
      </c>
      <c r="D32" s="152"/>
      <c r="E32" s="153"/>
      <c r="F32" s="137">
        <f t="shared" si="1"/>
        <v>0</v>
      </c>
      <c r="G32" s="138"/>
      <c r="H32" s="134"/>
      <c r="I32" s="135"/>
      <c r="J32" s="135"/>
      <c r="K32" s="136"/>
      <c r="L32" s="127"/>
      <c r="M32" s="139"/>
      <c r="N32" s="139"/>
      <c r="O32" s="128"/>
      <c r="P32" s="127"/>
      <c r="Q32" s="128"/>
      <c r="R32" s="88" t="s">
        <v>14</v>
      </c>
      <c r="S32" s="127"/>
      <c r="T32" s="128"/>
      <c r="U32" s="129"/>
      <c r="V32" s="130"/>
      <c r="W32" s="131">
        <f t="shared" si="15"/>
        <v>0</v>
      </c>
      <c r="X32" s="132"/>
      <c r="Y32" s="133"/>
      <c r="Z32" s="124">
        <f t="shared" si="5"/>
        <v>0</v>
      </c>
      <c r="AA32" s="125"/>
      <c r="AB32" s="125"/>
      <c r="AC32" s="126"/>
      <c r="AD32" s="118">
        <f>IF($T$15=100,,$F$115)</f>
        <v>0</v>
      </c>
      <c r="AE32" s="119"/>
      <c r="AF32" s="120"/>
      <c r="AG32" s="121">
        <f t="shared" si="6"/>
        <v>0</v>
      </c>
      <c r="AH32" s="122"/>
      <c r="AI32" s="122"/>
      <c r="AJ32" s="123"/>
      <c r="AK32" s="124">
        <f t="shared" si="7"/>
        <v>0</v>
      </c>
      <c r="AL32" s="125"/>
      <c r="AM32" s="125"/>
      <c r="AN32" s="126"/>
      <c r="AO32" s="114"/>
      <c r="AP32" s="114"/>
      <c r="AQ32" s="89" t="s">
        <v>14</v>
      </c>
      <c r="AR32" s="114"/>
      <c r="AS32" s="114"/>
      <c r="AT32" s="89" t="s">
        <v>14</v>
      </c>
      <c r="AU32" s="114"/>
      <c r="AV32" s="114"/>
      <c r="AW32" s="89" t="s">
        <v>14</v>
      </c>
      <c r="AX32" s="114"/>
      <c r="AY32" s="114"/>
      <c r="AZ32" s="89" t="s">
        <v>14</v>
      </c>
      <c r="BA32" s="114"/>
      <c r="BB32" s="114"/>
      <c r="BC32" s="89" t="s">
        <v>14</v>
      </c>
      <c r="BD32" s="114"/>
      <c r="BE32" s="114"/>
      <c r="BF32" s="155" t="str">
        <f t="shared" si="2"/>
        <v>S/ Vinco</v>
      </c>
      <c r="BG32" s="156"/>
      <c r="BH32" s="157"/>
      <c r="BI32" s="117"/>
      <c r="BJ32" s="117"/>
      <c r="BK32" s="117"/>
      <c r="BL32" s="117"/>
      <c r="BM32" s="117"/>
      <c r="BN32" s="117"/>
      <c r="BO32" s="117"/>
      <c r="BP32" s="58"/>
      <c r="BQ32" s="58"/>
      <c r="DB32" s="65"/>
      <c r="DC32" s="65"/>
      <c r="DD32" s="65"/>
      <c r="DE32" s="65"/>
      <c r="DF32" s="65"/>
    </row>
    <row r="33" spans="2:255" s="59" customFormat="1" ht="24.95" customHeight="1" x14ac:dyDescent="0.2">
      <c r="B33" s="74"/>
      <c r="C33" s="151" t="e">
        <f t="shared" si="3"/>
        <v>#VALUE!</v>
      </c>
      <c r="D33" s="152"/>
      <c r="E33" s="153"/>
      <c r="F33" s="137">
        <f t="shared" si="1"/>
        <v>0</v>
      </c>
      <c r="G33" s="138"/>
      <c r="H33" s="134"/>
      <c r="I33" s="135"/>
      <c r="J33" s="135"/>
      <c r="K33" s="136"/>
      <c r="L33" s="127"/>
      <c r="M33" s="139"/>
      <c r="N33" s="139"/>
      <c r="O33" s="128"/>
      <c r="P33" s="127"/>
      <c r="Q33" s="128"/>
      <c r="R33" s="88" t="s">
        <v>14</v>
      </c>
      <c r="S33" s="127"/>
      <c r="T33" s="128"/>
      <c r="U33" s="129"/>
      <c r="V33" s="130"/>
      <c r="W33" s="131">
        <f t="shared" si="15"/>
        <v>0</v>
      </c>
      <c r="X33" s="132"/>
      <c r="Y33" s="133"/>
      <c r="Z33" s="124">
        <f t="shared" si="5"/>
        <v>0</v>
      </c>
      <c r="AA33" s="125"/>
      <c r="AB33" s="125"/>
      <c r="AC33" s="126"/>
      <c r="AD33" s="118">
        <f>IF($T$15=100,,$F$120)</f>
        <v>0</v>
      </c>
      <c r="AE33" s="119"/>
      <c r="AF33" s="120"/>
      <c r="AG33" s="121">
        <f t="shared" si="6"/>
        <v>0</v>
      </c>
      <c r="AH33" s="122"/>
      <c r="AI33" s="122"/>
      <c r="AJ33" s="123"/>
      <c r="AK33" s="124">
        <f t="shared" si="7"/>
        <v>0</v>
      </c>
      <c r="AL33" s="125"/>
      <c r="AM33" s="125"/>
      <c r="AN33" s="126"/>
      <c r="AO33" s="145"/>
      <c r="AP33" s="145"/>
      <c r="AQ33" s="90" t="s">
        <v>14</v>
      </c>
      <c r="AR33" s="145"/>
      <c r="AS33" s="145"/>
      <c r="AT33" s="90" t="s">
        <v>14</v>
      </c>
      <c r="AU33" s="145"/>
      <c r="AV33" s="145"/>
      <c r="AW33" s="90" t="s">
        <v>14</v>
      </c>
      <c r="AX33" s="145"/>
      <c r="AY33" s="145"/>
      <c r="AZ33" s="90" t="s">
        <v>14</v>
      </c>
      <c r="BA33" s="145"/>
      <c r="BB33" s="145"/>
      <c r="BC33" s="90" t="s">
        <v>14</v>
      </c>
      <c r="BD33" s="145"/>
      <c r="BE33" s="145"/>
      <c r="BF33" s="155" t="str">
        <f t="shared" si="2"/>
        <v>S/ Vinco</v>
      </c>
      <c r="BG33" s="156"/>
      <c r="BH33" s="157"/>
      <c r="BI33" s="117"/>
      <c r="BJ33" s="117"/>
      <c r="BK33" s="117"/>
      <c r="BL33" s="117"/>
      <c r="BM33" s="117"/>
      <c r="BN33" s="117"/>
      <c r="BO33" s="117"/>
      <c r="BP33" s="58"/>
      <c r="BQ33" s="58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65"/>
      <c r="DC33" s="65"/>
      <c r="DD33" s="65"/>
      <c r="DE33" s="65"/>
      <c r="DF33" s="65"/>
      <c r="DG33" s="56"/>
    </row>
    <row r="34" spans="2:255" s="13" customFormat="1" ht="24.95" customHeight="1" x14ac:dyDescent="0.2">
      <c r="B34" s="75">
        <f>SUM(B19:B33)</f>
        <v>18500</v>
      </c>
      <c r="C34" s="146">
        <f>SUMIF(C19:E33,"&gt;0")</f>
        <v>2422</v>
      </c>
      <c r="D34" s="147"/>
      <c r="E34" s="148"/>
      <c r="F34" s="249">
        <f>SUM(F19:G33)</f>
        <v>7513.4540000000006</v>
      </c>
      <c r="G34" s="250"/>
      <c r="H34" s="251"/>
      <c r="I34" s="252"/>
      <c r="J34" s="252"/>
      <c r="K34" s="253"/>
      <c r="L34" s="18"/>
      <c r="M34" s="18"/>
      <c r="N34" s="18"/>
      <c r="O34" s="18"/>
      <c r="P34" s="241"/>
      <c r="Q34" s="241"/>
      <c r="R34" s="18"/>
      <c r="S34" s="241"/>
      <c r="T34" s="241"/>
      <c r="U34" s="216"/>
      <c r="V34" s="216"/>
      <c r="W34" s="217"/>
      <c r="X34" s="217"/>
      <c r="Y34" s="217"/>
      <c r="Z34" s="218">
        <f>BY64</f>
        <v>4377.7449999999999</v>
      </c>
      <c r="AA34" s="218"/>
      <c r="AB34" s="218"/>
      <c r="AC34" s="218"/>
      <c r="AD34" s="219"/>
      <c r="AE34" s="219"/>
      <c r="AF34" s="219"/>
      <c r="AG34" s="220"/>
      <c r="AH34" s="220"/>
      <c r="AI34" s="220"/>
      <c r="AJ34" s="220"/>
      <c r="AK34" s="221"/>
      <c r="AL34" s="221"/>
      <c r="AM34" s="221"/>
      <c r="AN34" s="222"/>
      <c r="AO34" s="223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09"/>
      <c r="BL34" s="33"/>
      <c r="BM34" s="33"/>
      <c r="BN34" s="33"/>
      <c r="BO34" s="34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7"/>
      <c r="DC34" s="17"/>
      <c r="DD34" s="17"/>
      <c r="DE34" s="17"/>
      <c r="DF34" s="17"/>
      <c r="DG34" s="12"/>
    </row>
    <row r="35" spans="2:255" s="12" customFormat="1" ht="24.95" customHeight="1" x14ac:dyDescent="0.2">
      <c r="B35" s="20"/>
      <c r="C35" s="11"/>
      <c r="D35" s="11"/>
      <c r="E35" s="11"/>
      <c r="F35" s="11"/>
      <c r="G35" s="11"/>
      <c r="H35" s="11"/>
      <c r="I35" s="11"/>
      <c r="J35" s="11"/>
      <c r="K35" s="18"/>
      <c r="L35" s="18"/>
      <c r="M35" s="18"/>
      <c r="N35" s="18"/>
      <c r="O35" s="18"/>
      <c r="P35" s="61"/>
      <c r="Q35" s="61"/>
      <c r="R35" s="21"/>
      <c r="S35" s="21"/>
      <c r="T35" s="22"/>
      <c r="U35" s="22"/>
      <c r="V35" s="22"/>
      <c r="W35" s="77" t="s">
        <v>19</v>
      </c>
      <c r="X35" s="210">
        <v>0.05</v>
      </c>
      <c r="Y35" s="210"/>
      <c r="Z35" s="211">
        <f>Z34*X35</f>
        <v>218.88724999999999</v>
      </c>
      <c r="AA35" s="211"/>
      <c r="AB35" s="211"/>
      <c r="AC35" s="211"/>
      <c r="AD35" s="212"/>
      <c r="AE35" s="212"/>
      <c r="AF35" s="212"/>
      <c r="AG35" s="213"/>
      <c r="AH35" s="213"/>
      <c r="AI35" s="213"/>
      <c r="AJ35" s="213"/>
      <c r="AK35" s="214"/>
      <c r="AL35" s="214"/>
      <c r="AM35" s="214"/>
      <c r="AN35" s="215"/>
      <c r="AO35" s="20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16"/>
      <c r="BI35" s="16"/>
      <c r="BJ35" s="16"/>
      <c r="BK35" s="16"/>
      <c r="BL35" s="11"/>
      <c r="BM35" s="11"/>
      <c r="BN35" s="11"/>
      <c r="BO35" s="19"/>
      <c r="DB35" s="17"/>
      <c r="DC35" s="17"/>
      <c r="DD35" s="17"/>
      <c r="DE35" s="17"/>
      <c r="DF35" s="17"/>
    </row>
    <row r="36" spans="2:255" s="12" customFormat="1" ht="24.95" customHeight="1" x14ac:dyDescent="0.2">
      <c r="B36" s="189"/>
      <c r="C36" s="190"/>
      <c r="D36" s="190"/>
      <c r="E36" s="190"/>
      <c r="F36" s="190"/>
      <c r="G36" s="190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91" t="s">
        <v>3</v>
      </c>
      <c r="X36" s="191"/>
      <c r="Y36" s="191"/>
      <c r="Z36" s="192">
        <f>Z34+Z35</f>
        <v>4596.6322499999997</v>
      </c>
      <c r="AA36" s="192"/>
      <c r="AB36" s="192"/>
      <c r="AC36" s="192"/>
      <c r="AD36" s="191" t="s">
        <v>3</v>
      </c>
      <c r="AE36" s="191"/>
      <c r="AF36" s="191"/>
      <c r="AG36" s="193">
        <f>BZ64</f>
        <v>3939.9650000000001</v>
      </c>
      <c r="AH36" s="193"/>
      <c r="AI36" s="193"/>
      <c r="AJ36" s="193"/>
      <c r="AK36" s="192">
        <f>CB64</f>
        <v>8755.39</v>
      </c>
      <c r="AL36" s="192"/>
      <c r="AM36" s="192"/>
      <c r="AN36" s="194"/>
      <c r="AO36" s="186"/>
      <c r="AP36" s="187"/>
      <c r="AQ36" s="187"/>
      <c r="AR36" s="62"/>
      <c r="AS36" s="62"/>
      <c r="AT36" s="62"/>
      <c r="AU36" s="62"/>
      <c r="AV36" s="62"/>
      <c r="AW36" s="62"/>
      <c r="AX36" s="62"/>
      <c r="AY36" s="62"/>
      <c r="AZ36" s="23"/>
      <c r="BA36" s="23"/>
      <c r="BB36" s="188" t="s">
        <v>21</v>
      </c>
      <c r="BC36" s="188"/>
      <c r="BD36" s="188"/>
      <c r="BE36" s="188"/>
      <c r="BF36" s="206">
        <f>AK36/C34</f>
        <v>3.6149421965317918</v>
      </c>
      <c r="BG36" s="207"/>
      <c r="BH36" s="208"/>
      <c r="BI36" s="24"/>
      <c r="BJ36" s="24"/>
      <c r="BK36" s="24"/>
      <c r="BL36" s="15"/>
      <c r="BM36" s="15"/>
      <c r="BN36" s="15"/>
      <c r="BO36" s="25"/>
      <c r="DB36" s="17"/>
      <c r="DC36" s="17"/>
      <c r="DD36" s="17"/>
      <c r="DE36" s="17"/>
      <c r="DF36" s="17"/>
    </row>
    <row r="37" spans="2:255" s="32" customFormat="1" ht="20.100000000000001" customHeight="1" x14ac:dyDescent="0.2">
      <c r="B37" s="205" t="s">
        <v>96</v>
      </c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66"/>
      <c r="DC37" s="66"/>
      <c r="DD37" s="66"/>
      <c r="DE37" s="66"/>
      <c r="DF37" s="66"/>
      <c r="DG37" s="31"/>
    </row>
    <row r="38" spans="2:255" s="13" customFormat="1" ht="20.100000000000001" customHeight="1" x14ac:dyDescent="0.35">
      <c r="B38" s="196" t="s">
        <v>113</v>
      </c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8"/>
      <c r="S38" s="196" t="s">
        <v>95</v>
      </c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8"/>
      <c r="AJ38" s="196" t="s">
        <v>114</v>
      </c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8"/>
      <c r="BB38" s="196" t="s">
        <v>83</v>
      </c>
      <c r="BC38" s="197"/>
      <c r="BD38" s="197"/>
      <c r="BE38" s="197"/>
      <c r="BF38" s="197"/>
      <c r="BG38" s="197"/>
      <c r="BH38" s="197"/>
      <c r="BI38" s="197"/>
      <c r="BJ38" s="197"/>
      <c r="BK38" s="197"/>
      <c r="BL38" s="197"/>
      <c r="BM38" s="197"/>
      <c r="BN38" s="197"/>
      <c r="BO38" s="198"/>
      <c r="BP38" s="26"/>
      <c r="BQ38" s="26"/>
      <c r="BR38" s="26"/>
      <c r="BS38" s="17"/>
      <c r="BT38" s="17"/>
      <c r="BU38" s="27"/>
      <c r="BV38" s="6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</row>
    <row r="39" spans="2:255" s="12" customFormat="1" ht="20.100000000000001" customHeight="1" x14ac:dyDescent="0.35">
      <c r="B39" s="199" t="s">
        <v>39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1"/>
      <c r="S39" s="199" t="s">
        <v>44</v>
      </c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1"/>
      <c r="AJ39" s="202" t="s">
        <v>84</v>
      </c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  <c r="AY39" s="203"/>
      <c r="AZ39" s="203"/>
      <c r="BA39" s="204"/>
      <c r="BB39" s="50" t="s">
        <v>80</v>
      </c>
      <c r="BC39" s="195">
        <v>0.02</v>
      </c>
      <c r="BD39" s="195"/>
      <c r="BE39" s="195"/>
      <c r="BF39" s="195"/>
      <c r="BG39" s="195"/>
      <c r="BH39" s="195">
        <v>0.02</v>
      </c>
      <c r="BI39" s="195"/>
      <c r="BJ39" s="195"/>
      <c r="BK39" s="195"/>
      <c r="BL39" s="195"/>
      <c r="BM39" s="195"/>
      <c r="BN39" s="28" t="s">
        <v>81</v>
      </c>
      <c r="BO39" s="29"/>
      <c r="BP39" s="26"/>
      <c r="BQ39" s="26"/>
      <c r="BR39" s="26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</row>
    <row r="40" spans="2:255" s="32" customFormat="1" ht="20.100000000000001" customHeight="1" x14ac:dyDescent="0.2">
      <c r="B40" s="168" t="s">
        <v>23</v>
      </c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69"/>
      <c r="BJ40" s="169"/>
      <c r="BK40" s="169"/>
      <c r="BL40" s="169"/>
      <c r="BM40" s="169"/>
      <c r="BN40" s="169"/>
      <c r="BO40" s="244"/>
      <c r="BP40" s="12"/>
      <c r="BQ40" s="12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66"/>
      <c r="DC40" s="66"/>
      <c r="DD40" s="66"/>
      <c r="DE40" s="66"/>
      <c r="DF40" s="66"/>
      <c r="DG40" s="31"/>
    </row>
    <row r="41" spans="2:255" s="56" customFormat="1" ht="24.95" customHeight="1" x14ac:dyDescent="0.3">
      <c r="B41" s="242" t="s">
        <v>133</v>
      </c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57"/>
      <c r="DB41" s="65"/>
      <c r="DC41" s="65"/>
      <c r="DD41" s="65"/>
      <c r="DE41" s="65"/>
      <c r="DF41" s="65"/>
    </row>
    <row r="42" spans="2:255" s="56" customFormat="1" ht="24.95" customHeight="1" x14ac:dyDescent="0.35">
      <c r="B42" s="247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8"/>
      <c r="AO42" s="248"/>
      <c r="AP42" s="248"/>
      <c r="AQ42" s="248"/>
      <c r="AR42" s="248"/>
      <c r="AS42" s="248"/>
      <c r="AT42" s="248"/>
      <c r="AU42" s="248"/>
      <c r="AV42" s="248"/>
      <c r="AW42" s="248"/>
      <c r="AX42" s="248"/>
      <c r="AY42" s="248"/>
      <c r="AZ42" s="248"/>
      <c r="BA42" s="248"/>
      <c r="BB42" s="248"/>
      <c r="BC42" s="248"/>
      <c r="BD42" s="248"/>
      <c r="BE42" s="248"/>
      <c r="BF42" s="248"/>
      <c r="BG42" s="248"/>
      <c r="BH42" s="248"/>
      <c r="BI42" s="248"/>
      <c r="BJ42" s="248"/>
      <c r="BK42" s="248"/>
      <c r="BL42" s="248"/>
      <c r="BM42" s="248"/>
      <c r="BN42" s="248"/>
      <c r="BO42" s="57"/>
      <c r="DB42" s="65"/>
      <c r="DC42" s="65"/>
      <c r="DD42" s="65"/>
      <c r="DE42" s="65"/>
      <c r="DF42" s="65"/>
    </row>
    <row r="43" spans="2:255" s="12" customFormat="1" ht="24.95" customHeight="1" x14ac:dyDescent="0.35">
      <c r="B43" s="245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6"/>
      <c r="AK43" s="246"/>
      <c r="AL43" s="246"/>
      <c r="AM43" s="246"/>
      <c r="AN43" s="246"/>
      <c r="AO43" s="246"/>
      <c r="AP43" s="246"/>
      <c r="AQ43" s="246"/>
      <c r="AR43" s="246"/>
      <c r="AS43" s="246"/>
      <c r="AT43" s="246"/>
      <c r="AU43" s="246"/>
      <c r="AV43" s="246"/>
      <c r="AW43" s="246"/>
      <c r="AX43" s="246"/>
      <c r="AY43" s="246"/>
      <c r="AZ43" s="246"/>
      <c r="BA43" s="246"/>
      <c r="BB43" s="246"/>
      <c r="BC43" s="246"/>
      <c r="BD43" s="246"/>
      <c r="BE43" s="246"/>
      <c r="BF43" s="246"/>
      <c r="BG43" s="246"/>
      <c r="BH43" s="246"/>
      <c r="BI43" s="246"/>
      <c r="BJ43" s="246"/>
      <c r="BK43" s="246"/>
      <c r="BL43" s="246"/>
      <c r="BM43" s="246"/>
      <c r="BN43" s="246"/>
      <c r="BO43" s="19"/>
    </row>
    <row r="44" spans="2:255" s="79" customFormat="1" ht="24.75" customHeight="1" x14ac:dyDescent="0.35">
      <c r="B44" s="115" t="s">
        <v>131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U44" s="78"/>
      <c r="DV44" s="78"/>
      <c r="DW44" s="78"/>
      <c r="DX44" s="78"/>
      <c r="IE44" s="78"/>
      <c r="IF44" s="78"/>
      <c r="IG44" s="78"/>
      <c r="IH44" s="78"/>
      <c r="II44" s="78"/>
      <c r="IJ44" s="78"/>
      <c r="IK44" s="78"/>
      <c r="IL44" s="78"/>
      <c r="IM44" s="78"/>
      <c r="IN44" s="78"/>
      <c r="IO44" s="78"/>
      <c r="IP44" s="78"/>
      <c r="IQ44" s="78"/>
      <c r="IR44" s="78"/>
      <c r="IS44" s="78"/>
    </row>
    <row r="45" spans="2:255" s="79" customFormat="1" x14ac:dyDescent="0.2">
      <c r="B45" s="78">
        <v>55</v>
      </c>
      <c r="C45" s="91">
        <v>0.5</v>
      </c>
      <c r="D45" s="78"/>
      <c r="E45" s="78"/>
      <c r="F45" s="185">
        <f>VLOOKUP(T15,B45:C49,2,0)</f>
        <v>0.5</v>
      </c>
      <c r="G45" s="185"/>
      <c r="H45" s="185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U45" s="78"/>
      <c r="DV45" s="78"/>
      <c r="DW45" s="78"/>
      <c r="DX45" s="78"/>
      <c r="IE45" s="78"/>
      <c r="IF45" s="78"/>
      <c r="IG45" s="78"/>
      <c r="IH45" s="78"/>
      <c r="II45" s="78"/>
      <c r="IJ45" s="78"/>
      <c r="IK45" s="78"/>
      <c r="IL45" s="78"/>
      <c r="IM45" s="78"/>
      <c r="IN45" s="78"/>
      <c r="IO45" s="78"/>
      <c r="IP45" s="78"/>
      <c r="IQ45" s="78"/>
      <c r="IR45" s="78"/>
      <c r="IS45" s="78"/>
    </row>
    <row r="46" spans="2:255" s="79" customFormat="1" x14ac:dyDescent="0.2">
      <c r="B46" s="78">
        <v>28</v>
      </c>
      <c r="C46" s="92">
        <v>0.2</v>
      </c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W46" s="78"/>
      <c r="DX46" s="78"/>
      <c r="DY46" s="78"/>
      <c r="DZ46" s="78"/>
      <c r="IG46" s="78"/>
      <c r="IH46" s="78"/>
      <c r="II46" s="78"/>
      <c r="IJ46" s="78"/>
      <c r="IK46" s="78"/>
      <c r="IL46" s="78"/>
      <c r="IM46" s="78"/>
      <c r="IN46" s="78"/>
      <c r="IO46" s="78"/>
      <c r="IP46" s="78"/>
      <c r="IQ46" s="78"/>
      <c r="IR46" s="78"/>
      <c r="IS46" s="78"/>
      <c r="IT46" s="78"/>
      <c r="IU46" s="78"/>
    </row>
    <row r="47" spans="2:255" s="79" customFormat="1" x14ac:dyDescent="0.2">
      <c r="B47" s="78">
        <v>19</v>
      </c>
      <c r="C47" s="92">
        <v>0.1</v>
      </c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BS47" s="78"/>
      <c r="BT47" s="78"/>
      <c r="BU47" s="78"/>
      <c r="BV47" s="78"/>
      <c r="BW47" s="78"/>
      <c r="BX47" s="80" t="s">
        <v>5</v>
      </c>
      <c r="BY47" s="80" t="s">
        <v>3</v>
      </c>
      <c r="BZ47" s="80" t="s">
        <v>3</v>
      </c>
      <c r="CA47" s="80" t="s">
        <v>4</v>
      </c>
      <c r="CB47" s="80" t="s">
        <v>3</v>
      </c>
      <c r="CC47" s="78"/>
      <c r="CD47" s="184" t="s">
        <v>17</v>
      </c>
      <c r="CE47" s="184"/>
      <c r="CF47" s="184"/>
      <c r="CG47" s="184"/>
      <c r="CH47" s="184"/>
      <c r="CI47" s="184"/>
      <c r="CJ47" s="184"/>
      <c r="CK47" s="184"/>
      <c r="CL47" s="184"/>
      <c r="CM47" s="184"/>
      <c r="CN47" s="184"/>
      <c r="CO47" s="78"/>
      <c r="CP47" s="78"/>
      <c r="CQ47" s="78"/>
      <c r="CR47" s="81" t="s">
        <v>22</v>
      </c>
      <c r="CS47" s="81" t="s">
        <v>28</v>
      </c>
      <c r="CT47" s="81" t="s">
        <v>29</v>
      </c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W47" s="78"/>
      <c r="DX47" s="78"/>
      <c r="DY47" s="78"/>
      <c r="DZ47" s="78"/>
      <c r="IG47" s="78"/>
      <c r="IH47" s="78"/>
      <c r="II47" s="78"/>
      <c r="IJ47" s="78"/>
      <c r="IK47" s="78"/>
      <c r="IL47" s="78"/>
      <c r="IM47" s="78"/>
      <c r="IN47" s="78"/>
      <c r="IO47" s="78"/>
      <c r="IP47" s="78"/>
      <c r="IQ47" s="78"/>
      <c r="IR47" s="78"/>
      <c r="IS47" s="78"/>
      <c r="IT47" s="78"/>
      <c r="IU47" s="78"/>
    </row>
    <row r="48" spans="2:255" s="79" customFormat="1" x14ac:dyDescent="0.2">
      <c r="B48" s="78">
        <v>37</v>
      </c>
      <c r="C48" s="92">
        <v>0.3</v>
      </c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BS48" s="78"/>
      <c r="BT48" s="78"/>
      <c r="BU48" s="78"/>
      <c r="BV48" s="78"/>
      <c r="BW48" s="78"/>
      <c r="BX48" s="80" t="s">
        <v>16</v>
      </c>
      <c r="BY48" s="80" t="s">
        <v>9</v>
      </c>
      <c r="BZ48" s="80" t="s">
        <v>15</v>
      </c>
      <c r="CA48" s="80"/>
      <c r="CB48" s="93">
        <v>1</v>
      </c>
      <c r="CC48" s="78"/>
      <c r="CD48" s="94">
        <f t="shared" ref="CD48:CD62" si="18">B19</f>
        <v>0</v>
      </c>
      <c r="CE48" s="94" t="e">
        <f>C19</f>
        <v>#REF!</v>
      </c>
      <c r="CF48" s="94" t="e">
        <f>#REF!</f>
        <v>#REF!</v>
      </c>
      <c r="CG48" s="94" t="e">
        <f t="shared" ref="CG48" si="19">CA49</f>
        <v>#REF!</v>
      </c>
      <c r="CH48" s="94">
        <f t="shared" ref="CH48" si="20">P19</f>
        <v>0</v>
      </c>
      <c r="CI48" s="94">
        <f t="shared" ref="CI48" si="21">S19</f>
        <v>0</v>
      </c>
      <c r="CJ48" s="95">
        <f>U19</f>
        <v>0</v>
      </c>
      <c r="CK48" s="95">
        <f>F45</f>
        <v>0.5</v>
      </c>
      <c r="CL48" s="96">
        <f t="shared" ref="CL48" si="22">Z19</f>
        <v>0</v>
      </c>
      <c r="CM48" s="95">
        <f>AD19</f>
        <v>0</v>
      </c>
      <c r="CN48" s="95">
        <f t="shared" ref="CN48" si="23">AG19</f>
        <v>0</v>
      </c>
      <c r="CO48" s="97" t="str">
        <f t="shared" ref="CO48" si="24">CONCATENATE(AO19,AQ19,AR19,AT19,AU19,AW19,AX19,AZ19,BA19,BC19,BD19)</f>
        <v>xxxxx</v>
      </c>
      <c r="CP48" s="98" t="e">
        <f>IF(#REF!="","",#REF!)</f>
        <v>#REF!</v>
      </c>
      <c r="CQ48" s="78"/>
      <c r="CR48" s="82" t="s">
        <v>79</v>
      </c>
      <c r="CS48" s="80">
        <v>775</v>
      </c>
      <c r="CT48" s="81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W48" s="78"/>
      <c r="DX48" s="78"/>
      <c r="DY48" s="78"/>
      <c r="DZ48" s="78"/>
      <c r="IG48" s="78"/>
      <c r="IH48" s="78"/>
      <c r="II48" s="78"/>
      <c r="IJ48" s="78"/>
      <c r="IK48" s="78"/>
      <c r="IL48" s="78"/>
      <c r="IM48" s="78"/>
      <c r="IN48" s="78"/>
      <c r="IO48" s="78"/>
      <c r="IP48" s="78"/>
      <c r="IQ48" s="78"/>
      <c r="IR48" s="78"/>
      <c r="IS48" s="78"/>
      <c r="IT48" s="78"/>
      <c r="IU48" s="78"/>
    </row>
    <row r="49" spans="2:255" s="79" customFormat="1" x14ac:dyDescent="0.2">
      <c r="B49" s="78">
        <v>100</v>
      </c>
      <c r="C49" s="92">
        <v>1</v>
      </c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BS49" s="78"/>
      <c r="BT49" s="78"/>
      <c r="BU49" s="78"/>
      <c r="BV49" s="78"/>
      <c r="BW49" s="78"/>
      <c r="BX49" s="99">
        <v>0.1</v>
      </c>
      <c r="BY49" s="100">
        <f>Z19*B19</f>
        <v>0</v>
      </c>
      <c r="BZ49" s="100">
        <f t="shared" ref="BZ49:BZ63" si="25">AG19*B19</f>
        <v>0</v>
      </c>
      <c r="CA49" s="83" t="e">
        <f>IF(#REF!="","",VLOOKUP(#REF!,$CR$47:$CS$76,2))</f>
        <v>#REF!</v>
      </c>
      <c r="CB49" s="100">
        <f t="shared" ref="CB49:CB63" si="26">ROUND(B19*AK19,2)</f>
        <v>0</v>
      </c>
      <c r="CC49" s="78"/>
      <c r="CD49" s="94">
        <f t="shared" si="18"/>
        <v>10000</v>
      </c>
      <c r="CE49" s="94">
        <f t="shared" ref="CE49:CE62" si="27">C20</f>
        <v>1421</v>
      </c>
      <c r="CF49" s="94" t="str">
        <f t="shared" ref="CF49:CF62" si="28">H20</f>
        <v>NIK 18 - B</v>
      </c>
      <c r="CG49" s="94">
        <f t="shared" ref="CG49:CG62" si="29">CA50</f>
        <v>339</v>
      </c>
      <c r="CH49" s="94">
        <f t="shared" ref="CH49:CH62" si="30">P20</f>
        <v>388</v>
      </c>
      <c r="CI49" s="94">
        <f t="shared" ref="CI49:CI62" si="31">S20</f>
        <v>1080</v>
      </c>
      <c r="CJ49" s="95">
        <f>U20</f>
        <v>1.0680000000000001</v>
      </c>
      <c r="CK49" s="95">
        <f t="shared" ref="CK49:CK62" si="32">W20</f>
        <v>0.53400000000000003</v>
      </c>
      <c r="CL49" s="96">
        <f t="shared" ref="CL49:CL62" si="33">Z20</f>
        <v>0.22377</v>
      </c>
      <c r="CM49" s="95">
        <f>AD20</f>
        <v>0.48060000000000003</v>
      </c>
      <c r="CN49" s="95">
        <f t="shared" ref="CN49:CN62" si="34">AG20</f>
        <v>0.20139000000000001</v>
      </c>
      <c r="CO49" s="97" t="str">
        <f t="shared" ref="CO49:CO62" si="35">CONCATENATE(AO20,AQ20,AR20,AT20,AU20,AW20,AX20,AZ20,BA20,BC20,BD20)</f>
        <v>105x178x105xxx</v>
      </c>
      <c r="CP49" s="98" t="e">
        <f>IF(#REF!="","",#REF!)</f>
        <v>#REF!</v>
      </c>
      <c r="CQ49" s="78"/>
      <c r="CR49" s="82" t="s">
        <v>48</v>
      </c>
      <c r="CS49" s="80">
        <v>369</v>
      </c>
      <c r="CT49" s="81"/>
      <c r="CU49" s="81" t="s">
        <v>30</v>
      </c>
      <c r="CV49" s="81" t="s">
        <v>31</v>
      </c>
      <c r="CW49" s="81" t="s">
        <v>31</v>
      </c>
      <c r="CX49" s="81" t="s">
        <v>32</v>
      </c>
      <c r="CY49" s="81" t="s">
        <v>33</v>
      </c>
      <c r="CZ49" s="81" t="s">
        <v>34</v>
      </c>
      <c r="DA49" s="81" t="s">
        <v>35</v>
      </c>
      <c r="DB49" s="78"/>
      <c r="DC49" s="78"/>
      <c r="DD49" s="78"/>
      <c r="DE49" s="78"/>
      <c r="DF49" s="78"/>
      <c r="DG49" s="78"/>
      <c r="DH49" s="78"/>
      <c r="DI49" s="78"/>
      <c r="DW49" s="78"/>
      <c r="DX49" s="78"/>
      <c r="DY49" s="78"/>
      <c r="DZ49" s="78"/>
      <c r="IG49" s="78"/>
      <c r="IH49" s="78"/>
      <c r="II49" s="78"/>
      <c r="IJ49" s="78"/>
      <c r="IK49" s="78"/>
      <c r="IL49" s="78"/>
      <c r="IM49" s="78"/>
      <c r="IN49" s="78"/>
      <c r="IO49" s="78"/>
      <c r="IP49" s="78"/>
      <c r="IQ49" s="78"/>
      <c r="IR49" s="78"/>
      <c r="IS49" s="78"/>
      <c r="IT49" s="78"/>
      <c r="IU49" s="78"/>
    </row>
    <row r="50" spans="2:255" s="79" customFormat="1" x14ac:dyDescent="0.2">
      <c r="B50" s="78">
        <v>55</v>
      </c>
      <c r="C50" s="92">
        <f>(U19-W19)*0.9</f>
        <v>0</v>
      </c>
      <c r="D50" s="78"/>
      <c r="E50" s="78"/>
      <c r="F50" s="185">
        <f>VLOOKUP(T15,B50:C54,2,0)</f>
        <v>0</v>
      </c>
      <c r="G50" s="185"/>
      <c r="H50" s="185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BS50" s="78"/>
      <c r="BT50" s="78"/>
      <c r="BU50" s="78"/>
      <c r="BV50" s="78"/>
      <c r="BW50" s="78"/>
      <c r="BX50" s="99">
        <v>0.1</v>
      </c>
      <c r="BY50" s="100">
        <f t="shared" ref="BY50:BY60" si="36">Z20*B20</f>
        <v>2237.6999999999998</v>
      </c>
      <c r="BZ50" s="100">
        <f t="shared" si="25"/>
        <v>2013.9</v>
      </c>
      <c r="CA50" s="83">
        <f t="shared" ref="CA50:CA63" si="37">IF(H20="","",VLOOKUP(H20,$CR$47:$CS$76,2))</f>
        <v>339</v>
      </c>
      <c r="CB50" s="100">
        <f t="shared" si="26"/>
        <v>4475.3</v>
      </c>
      <c r="CC50" s="78"/>
      <c r="CD50" s="94">
        <f t="shared" si="18"/>
        <v>0</v>
      </c>
      <c r="CE50" s="94" t="e">
        <f t="shared" si="27"/>
        <v>#VALUE!</v>
      </c>
      <c r="CF50" s="94">
        <f t="shared" si="28"/>
        <v>0</v>
      </c>
      <c r="CG50" s="94" t="str">
        <f t="shared" si="29"/>
        <v/>
      </c>
      <c r="CH50" s="94">
        <f t="shared" si="30"/>
        <v>0</v>
      </c>
      <c r="CI50" s="94">
        <f t="shared" si="31"/>
        <v>0</v>
      </c>
      <c r="CJ50" s="95">
        <f t="shared" ref="CJ50:CJ62" si="38">U21</f>
        <v>0</v>
      </c>
      <c r="CK50" s="95">
        <f t="shared" si="32"/>
        <v>0</v>
      </c>
      <c r="CL50" s="96">
        <f t="shared" si="33"/>
        <v>0</v>
      </c>
      <c r="CM50" s="95">
        <f t="shared" ref="CM50:CM62" si="39">AD21</f>
        <v>0</v>
      </c>
      <c r="CN50" s="95">
        <f t="shared" si="34"/>
        <v>0</v>
      </c>
      <c r="CO50" s="97" t="str">
        <f t="shared" si="35"/>
        <v>xxxxx</v>
      </c>
      <c r="CP50" s="98" t="e">
        <f>IF(#REF!="","",#REF!)</f>
        <v>#REF!</v>
      </c>
      <c r="CQ50" s="78"/>
      <c r="CR50" s="82" t="s">
        <v>50</v>
      </c>
      <c r="CS50" s="80">
        <v>378</v>
      </c>
      <c r="CT50" s="81" t="s">
        <v>75</v>
      </c>
      <c r="CU50" s="78" t="s">
        <v>36</v>
      </c>
      <c r="CV50" s="78" t="s">
        <v>37</v>
      </c>
      <c r="CW50" s="78" t="s">
        <v>38</v>
      </c>
      <c r="CX50" s="101" t="s">
        <v>78</v>
      </c>
      <c r="CY50" s="78"/>
      <c r="CZ50" s="101" t="s">
        <v>111</v>
      </c>
      <c r="DA50" s="84">
        <v>0</v>
      </c>
      <c r="DB50" s="78" t="s">
        <v>84</v>
      </c>
      <c r="DC50" s="78"/>
      <c r="DD50" s="78"/>
      <c r="DE50" s="78"/>
      <c r="DF50" s="78"/>
      <c r="DG50" s="78"/>
      <c r="DH50" s="78"/>
      <c r="DI50" s="78"/>
      <c r="DW50" s="78"/>
      <c r="DX50" s="78"/>
      <c r="DY50" s="78"/>
      <c r="DZ50" s="78"/>
      <c r="IG50" s="78"/>
      <c r="IH50" s="78"/>
      <c r="II50" s="78"/>
      <c r="IJ50" s="78"/>
      <c r="IK50" s="78"/>
      <c r="IL50" s="78"/>
      <c r="IM50" s="78"/>
      <c r="IN50" s="78"/>
      <c r="IO50" s="78"/>
      <c r="IP50" s="78"/>
      <c r="IQ50" s="78"/>
      <c r="IR50" s="78"/>
      <c r="IS50" s="78"/>
      <c r="IT50" s="78"/>
      <c r="IU50" s="78"/>
    </row>
    <row r="51" spans="2:255" s="79" customFormat="1" x14ac:dyDescent="0.2">
      <c r="B51" s="78">
        <v>28</v>
      </c>
      <c r="C51" s="92">
        <f>(U19-W19)*0.9</f>
        <v>0</v>
      </c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BS51" s="78"/>
      <c r="BT51" s="78"/>
      <c r="BU51" s="78"/>
      <c r="BV51" s="78"/>
      <c r="BW51" s="78"/>
      <c r="BX51" s="99">
        <v>0.1</v>
      </c>
      <c r="BY51" s="100">
        <f t="shared" si="36"/>
        <v>0</v>
      </c>
      <c r="BZ51" s="100">
        <f t="shared" si="25"/>
        <v>0</v>
      </c>
      <c r="CA51" s="83" t="str">
        <f t="shared" si="37"/>
        <v/>
      </c>
      <c r="CB51" s="100">
        <f t="shared" si="26"/>
        <v>0</v>
      </c>
      <c r="CC51" s="78"/>
      <c r="CD51" s="94">
        <f t="shared" si="18"/>
        <v>1500</v>
      </c>
      <c r="CE51" s="94">
        <f t="shared" si="27"/>
        <v>396</v>
      </c>
      <c r="CF51" s="94" t="str">
        <f t="shared" si="28"/>
        <v>NIK 59 - B</v>
      </c>
      <c r="CG51" s="94">
        <f t="shared" si="29"/>
        <v>409</v>
      </c>
      <c r="CH51" s="94">
        <f t="shared" si="30"/>
        <v>406</v>
      </c>
      <c r="CI51" s="94">
        <f t="shared" si="31"/>
        <v>1590</v>
      </c>
      <c r="CJ51" s="95">
        <f t="shared" si="38"/>
        <v>1.288</v>
      </c>
      <c r="CK51" s="95">
        <f t="shared" si="32"/>
        <v>0.64400000000000002</v>
      </c>
      <c r="CL51" s="96">
        <f t="shared" si="33"/>
        <v>0.41572999999999999</v>
      </c>
      <c r="CM51" s="95">
        <f t="shared" si="39"/>
        <v>0.5796</v>
      </c>
      <c r="CN51" s="95">
        <f t="shared" si="34"/>
        <v>0.37414999999999998</v>
      </c>
      <c r="CO51" s="97" t="str">
        <f t="shared" si="35"/>
        <v>129x148x129xxx</v>
      </c>
      <c r="CP51" s="98" t="e">
        <f>IF(#REF!="","",#REF!)</f>
        <v>#REF!</v>
      </c>
      <c r="CQ51" s="78"/>
      <c r="CR51" s="82" t="s">
        <v>53</v>
      </c>
      <c r="CS51" s="80">
        <v>597</v>
      </c>
      <c r="CT51" s="81"/>
      <c r="CU51" s="101" t="s">
        <v>40</v>
      </c>
      <c r="CV51" s="101" t="s">
        <v>41</v>
      </c>
      <c r="CW51" s="81" t="s">
        <v>42</v>
      </c>
      <c r="CX51" s="101" t="s">
        <v>43</v>
      </c>
      <c r="CY51" s="81" t="s">
        <v>39</v>
      </c>
      <c r="CZ51" s="101" t="s">
        <v>112</v>
      </c>
      <c r="DA51" s="84">
        <v>0.01</v>
      </c>
      <c r="DB51" s="78" t="s">
        <v>85</v>
      </c>
      <c r="DC51" s="78"/>
      <c r="DD51" s="78"/>
      <c r="DE51" s="78"/>
      <c r="DF51" s="78"/>
      <c r="DG51" s="78"/>
      <c r="DH51" s="78"/>
      <c r="DI51" s="78"/>
      <c r="DW51" s="78"/>
      <c r="DX51" s="78"/>
      <c r="DY51" s="78"/>
      <c r="DZ51" s="78"/>
      <c r="IG51" s="78"/>
      <c r="IH51" s="78"/>
      <c r="II51" s="78"/>
      <c r="IJ51" s="78"/>
      <c r="IK51" s="78"/>
      <c r="IL51" s="78"/>
      <c r="IM51" s="78"/>
      <c r="IN51" s="78"/>
      <c r="IO51" s="78"/>
      <c r="IP51" s="78"/>
      <c r="IQ51" s="78"/>
      <c r="IR51" s="78"/>
      <c r="IS51" s="78"/>
      <c r="IT51" s="78"/>
      <c r="IU51" s="78"/>
    </row>
    <row r="52" spans="2:255" s="79" customFormat="1" x14ac:dyDescent="0.2">
      <c r="B52" s="78">
        <v>19</v>
      </c>
      <c r="C52" s="92">
        <f>(U19-W19)*0.9</f>
        <v>0</v>
      </c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BS52" s="78"/>
      <c r="BT52" s="78"/>
      <c r="BU52" s="78"/>
      <c r="BV52" s="78"/>
      <c r="BW52" s="78"/>
      <c r="BX52" s="99">
        <v>0.1</v>
      </c>
      <c r="BY52" s="100">
        <f t="shared" si="36"/>
        <v>623.59500000000003</v>
      </c>
      <c r="BZ52" s="100">
        <f t="shared" si="25"/>
        <v>561.22500000000002</v>
      </c>
      <c r="CA52" s="83">
        <f t="shared" si="37"/>
        <v>409</v>
      </c>
      <c r="CB52" s="100">
        <f t="shared" si="26"/>
        <v>1247.19</v>
      </c>
      <c r="CC52" s="78"/>
      <c r="CD52" s="94">
        <f t="shared" si="18"/>
        <v>4000</v>
      </c>
      <c r="CE52" s="94">
        <f t="shared" si="27"/>
        <v>605</v>
      </c>
      <c r="CF52" s="94" t="str">
        <f t="shared" si="28"/>
        <v>NIK 59 - B</v>
      </c>
      <c r="CG52" s="94">
        <f t="shared" si="29"/>
        <v>409</v>
      </c>
      <c r="CH52" s="94">
        <f t="shared" si="30"/>
        <v>430</v>
      </c>
      <c r="CI52" s="94">
        <f t="shared" si="31"/>
        <v>860</v>
      </c>
      <c r="CJ52" s="95">
        <f t="shared" si="38"/>
        <v>1.288</v>
      </c>
      <c r="CK52" s="95">
        <f t="shared" si="32"/>
        <v>0.64400000000000002</v>
      </c>
      <c r="CL52" s="96">
        <f t="shared" si="33"/>
        <v>0.23815</v>
      </c>
      <c r="CM52" s="95">
        <f t="shared" si="39"/>
        <v>0.5796</v>
      </c>
      <c r="CN52" s="95">
        <f t="shared" si="34"/>
        <v>0.21434</v>
      </c>
      <c r="CO52" s="97" t="str">
        <f t="shared" si="35"/>
        <v>xxxxx</v>
      </c>
      <c r="CP52" s="98" t="e">
        <f>IF(#REF!="","",#REF!)</f>
        <v>#REF!</v>
      </c>
      <c r="CQ52" s="78"/>
      <c r="CR52" s="82" t="s">
        <v>56</v>
      </c>
      <c r="CS52" s="80">
        <v>339</v>
      </c>
      <c r="CT52" s="81"/>
      <c r="CU52" s="101" t="s">
        <v>45</v>
      </c>
      <c r="CV52" s="101" t="s">
        <v>46</v>
      </c>
      <c r="CW52" s="78"/>
      <c r="CX52" s="101" t="s">
        <v>47</v>
      </c>
      <c r="CY52" s="81" t="s">
        <v>44</v>
      </c>
      <c r="DA52" s="84">
        <v>0.02</v>
      </c>
      <c r="DB52" s="78" t="s">
        <v>86</v>
      </c>
      <c r="DC52" s="78"/>
      <c r="DD52" s="78"/>
      <c r="DE52" s="78"/>
      <c r="DF52" s="78"/>
      <c r="DG52" s="78"/>
      <c r="DH52" s="78"/>
      <c r="DI52" s="78"/>
      <c r="DW52" s="78"/>
      <c r="DX52" s="78"/>
      <c r="DY52" s="78"/>
      <c r="DZ52" s="78"/>
      <c r="IG52" s="78"/>
      <c r="IH52" s="78"/>
      <c r="II52" s="78"/>
      <c r="IJ52" s="78"/>
      <c r="IK52" s="78"/>
      <c r="IL52" s="78"/>
      <c r="IM52" s="78"/>
      <c r="IN52" s="78"/>
      <c r="IO52" s="78"/>
      <c r="IP52" s="78"/>
      <c r="IQ52" s="78"/>
      <c r="IR52" s="78"/>
      <c r="IS52" s="78"/>
      <c r="IT52" s="78"/>
      <c r="IU52" s="78"/>
    </row>
    <row r="53" spans="2:255" s="79" customFormat="1" x14ac:dyDescent="0.2">
      <c r="B53" s="78">
        <v>37</v>
      </c>
      <c r="C53" s="92">
        <f>(U19-W19)*0.9</f>
        <v>0</v>
      </c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BS53" s="78"/>
      <c r="BT53" s="78"/>
      <c r="BU53" s="78"/>
      <c r="BV53" s="78"/>
      <c r="BW53" s="78"/>
      <c r="BX53" s="99">
        <v>0.1</v>
      </c>
      <c r="BY53" s="100">
        <f t="shared" si="36"/>
        <v>952.6</v>
      </c>
      <c r="BZ53" s="100">
        <f t="shared" si="25"/>
        <v>857.36</v>
      </c>
      <c r="CA53" s="83">
        <f t="shared" si="37"/>
        <v>409</v>
      </c>
      <c r="CB53" s="100">
        <f t="shared" si="26"/>
        <v>1905.2</v>
      </c>
      <c r="CC53" s="78"/>
      <c r="CD53" s="94">
        <f t="shared" si="18"/>
        <v>3000</v>
      </c>
      <c r="CE53" s="94" t="e">
        <f t="shared" si="27"/>
        <v>#VALUE!</v>
      </c>
      <c r="CF53" s="94">
        <f>H19</f>
        <v>0</v>
      </c>
      <c r="CG53" s="94" t="str">
        <f t="shared" si="29"/>
        <v/>
      </c>
      <c r="CH53" s="94">
        <f t="shared" si="30"/>
        <v>382</v>
      </c>
      <c r="CI53" s="94">
        <f t="shared" si="31"/>
        <v>764</v>
      </c>
      <c r="CJ53" s="95">
        <f t="shared" si="38"/>
        <v>1.288</v>
      </c>
      <c r="CK53" s="95">
        <f t="shared" si="32"/>
        <v>0.64400000000000002</v>
      </c>
      <c r="CL53" s="96">
        <f t="shared" si="33"/>
        <v>0.18795000000000001</v>
      </c>
      <c r="CM53" s="95">
        <f t="shared" si="39"/>
        <v>0.5796</v>
      </c>
      <c r="CN53" s="95">
        <f t="shared" si="34"/>
        <v>0.16916</v>
      </c>
      <c r="CO53" s="97" t="str">
        <f t="shared" si="35"/>
        <v>xxxxx</v>
      </c>
      <c r="CP53" s="98" t="e">
        <f>IF(#REF!="","",#REF!)</f>
        <v>#REF!</v>
      </c>
      <c r="CQ53" s="78"/>
      <c r="CR53" s="82" t="s">
        <v>57</v>
      </c>
      <c r="CS53" s="80">
        <v>348</v>
      </c>
      <c r="CT53" s="81"/>
      <c r="CU53" s="78"/>
      <c r="CV53" s="101" t="s">
        <v>49</v>
      </c>
      <c r="CW53" s="78"/>
      <c r="CX53" s="101" t="s">
        <v>77</v>
      </c>
      <c r="CY53" s="78"/>
      <c r="CZ53" s="78"/>
      <c r="DA53" s="84">
        <v>0.03</v>
      </c>
      <c r="DB53" s="78" t="s">
        <v>87</v>
      </c>
      <c r="DC53" s="78"/>
      <c r="DD53" s="78"/>
      <c r="DE53" s="78"/>
      <c r="DF53" s="78"/>
      <c r="DG53" s="78"/>
      <c r="DH53" s="78"/>
      <c r="DI53" s="78"/>
      <c r="DW53" s="78"/>
      <c r="DX53" s="78"/>
      <c r="DY53" s="78"/>
      <c r="DZ53" s="78"/>
      <c r="IG53" s="78"/>
      <c r="IH53" s="78"/>
      <c r="II53" s="78"/>
      <c r="IJ53" s="78"/>
      <c r="IK53" s="78"/>
      <c r="IL53" s="78"/>
      <c r="IM53" s="78"/>
      <c r="IN53" s="78"/>
      <c r="IO53" s="78"/>
      <c r="IP53" s="78"/>
      <c r="IQ53" s="78"/>
      <c r="IR53" s="78"/>
      <c r="IS53" s="78"/>
      <c r="IT53" s="78"/>
      <c r="IU53" s="78"/>
    </row>
    <row r="54" spans="2:255" s="79" customFormat="1" x14ac:dyDescent="0.2">
      <c r="B54" s="78">
        <v>100</v>
      </c>
      <c r="C54" s="92">
        <v>1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BS54" s="78"/>
      <c r="BT54" s="78"/>
      <c r="BU54" s="78"/>
      <c r="BV54" s="78"/>
      <c r="BW54" s="78"/>
      <c r="BX54" s="99">
        <v>0.1</v>
      </c>
      <c r="BY54" s="100">
        <f t="shared" si="36"/>
        <v>563.85</v>
      </c>
      <c r="BZ54" s="100">
        <f t="shared" si="25"/>
        <v>507.48</v>
      </c>
      <c r="CA54" s="83" t="str">
        <f>IF(H19="","",VLOOKUP(H19,$CR$47:$CS$76,2))</f>
        <v/>
      </c>
      <c r="CB54" s="100">
        <f t="shared" si="26"/>
        <v>1127.7</v>
      </c>
      <c r="CC54" s="78"/>
      <c r="CD54" s="94">
        <f t="shared" si="18"/>
        <v>0</v>
      </c>
      <c r="CE54" s="94" t="e">
        <f t="shared" si="27"/>
        <v>#VALUE!</v>
      </c>
      <c r="CF54" s="94">
        <f t="shared" si="28"/>
        <v>0</v>
      </c>
      <c r="CG54" s="94" t="str">
        <f t="shared" si="29"/>
        <v/>
      </c>
      <c r="CH54" s="94">
        <f t="shared" si="30"/>
        <v>0</v>
      </c>
      <c r="CI54" s="94">
        <f t="shared" si="31"/>
        <v>0</v>
      </c>
      <c r="CJ54" s="95">
        <f t="shared" si="38"/>
        <v>0</v>
      </c>
      <c r="CK54" s="95">
        <f t="shared" si="32"/>
        <v>0</v>
      </c>
      <c r="CL54" s="96">
        <f t="shared" si="33"/>
        <v>0</v>
      </c>
      <c r="CM54" s="95">
        <f t="shared" si="39"/>
        <v>0</v>
      </c>
      <c r="CN54" s="95">
        <f t="shared" si="34"/>
        <v>0</v>
      </c>
      <c r="CO54" s="97" t="str">
        <f t="shared" si="35"/>
        <v>xxxxx</v>
      </c>
      <c r="CP54" s="98" t="e">
        <f>IF(#REF!="","",#REF!)</f>
        <v>#REF!</v>
      </c>
      <c r="CQ54" s="78"/>
      <c r="CR54" s="82" t="s">
        <v>58</v>
      </c>
      <c r="CS54" s="80">
        <v>389</v>
      </c>
      <c r="CT54" s="81" t="s">
        <v>75</v>
      </c>
      <c r="CU54" s="78"/>
      <c r="CV54" s="101" t="s">
        <v>51</v>
      </c>
      <c r="CW54" s="78"/>
      <c r="CX54" s="78"/>
      <c r="CY54" s="78"/>
      <c r="CZ54" s="78"/>
      <c r="DA54" s="84">
        <v>0.04</v>
      </c>
      <c r="DB54" s="78" t="s">
        <v>88</v>
      </c>
      <c r="DC54" s="78"/>
      <c r="DD54" s="78"/>
      <c r="DE54" s="78"/>
      <c r="DF54" s="78"/>
      <c r="DG54" s="78"/>
      <c r="DH54" s="78"/>
      <c r="DI54" s="78"/>
      <c r="DW54" s="78"/>
      <c r="DX54" s="78"/>
      <c r="DY54" s="78"/>
      <c r="DZ54" s="78"/>
      <c r="IG54" s="78"/>
      <c r="IH54" s="78"/>
      <c r="II54" s="78"/>
      <c r="IJ54" s="78"/>
      <c r="IK54" s="78"/>
      <c r="IL54" s="78"/>
      <c r="IM54" s="78"/>
      <c r="IN54" s="78"/>
      <c r="IO54" s="78"/>
      <c r="IP54" s="78"/>
      <c r="IQ54" s="78"/>
      <c r="IR54" s="78"/>
      <c r="IS54" s="78"/>
      <c r="IT54" s="78"/>
      <c r="IU54" s="78"/>
    </row>
    <row r="55" spans="2:255" s="79" customFormat="1" x14ac:dyDescent="0.2">
      <c r="B55" s="78">
        <v>55</v>
      </c>
      <c r="C55" s="92">
        <f>(U20-W20)*0.9</f>
        <v>0.48060000000000003</v>
      </c>
      <c r="D55" s="78"/>
      <c r="E55" s="78"/>
      <c r="F55" s="185">
        <f>VLOOKUP(T15,B55:C59,2,0)</f>
        <v>0.48060000000000003</v>
      </c>
      <c r="G55" s="185"/>
      <c r="H55" s="185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BS55" s="78"/>
      <c r="BT55" s="78"/>
      <c r="BU55" s="78"/>
      <c r="BV55" s="78"/>
      <c r="BW55" s="78"/>
      <c r="BX55" s="99">
        <v>0.1</v>
      </c>
      <c r="BY55" s="100">
        <f t="shared" si="36"/>
        <v>0</v>
      </c>
      <c r="BZ55" s="100">
        <f t="shared" si="25"/>
        <v>0</v>
      </c>
      <c r="CA55" s="83" t="str">
        <f t="shared" si="37"/>
        <v/>
      </c>
      <c r="CB55" s="100">
        <f t="shared" si="26"/>
        <v>0</v>
      </c>
      <c r="CC55" s="78"/>
      <c r="CD55" s="94">
        <f t="shared" si="18"/>
        <v>0</v>
      </c>
      <c r="CE55" s="94" t="e">
        <f t="shared" si="27"/>
        <v>#VALUE!</v>
      </c>
      <c r="CF55" s="94">
        <f t="shared" si="28"/>
        <v>0</v>
      </c>
      <c r="CG55" s="94" t="str">
        <f t="shared" si="29"/>
        <v/>
      </c>
      <c r="CH55" s="94">
        <f t="shared" si="30"/>
        <v>0</v>
      </c>
      <c r="CI55" s="94">
        <f t="shared" si="31"/>
        <v>0</v>
      </c>
      <c r="CJ55" s="95">
        <f t="shared" si="38"/>
        <v>0</v>
      </c>
      <c r="CK55" s="95">
        <f t="shared" si="32"/>
        <v>0</v>
      </c>
      <c r="CL55" s="96">
        <f t="shared" si="33"/>
        <v>0</v>
      </c>
      <c r="CM55" s="95">
        <f t="shared" si="39"/>
        <v>0</v>
      </c>
      <c r="CN55" s="95">
        <f t="shared" si="34"/>
        <v>0</v>
      </c>
      <c r="CO55" s="97" t="str">
        <f t="shared" si="35"/>
        <v>xxxxx</v>
      </c>
      <c r="CP55" s="98" t="e">
        <f>IF(#REF!="","",#REF!)</f>
        <v>#REF!</v>
      </c>
      <c r="CQ55" s="78"/>
      <c r="CR55" s="82" t="s">
        <v>59</v>
      </c>
      <c r="CS55" s="80">
        <v>398</v>
      </c>
      <c r="CT55" s="81" t="s">
        <v>75</v>
      </c>
      <c r="CU55" s="78"/>
      <c r="CV55" s="101" t="s">
        <v>52</v>
      </c>
      <c r="CW55" s="78"/>
      <c r="CX55" s="78"/>
      <c r="CY55" s="78"/>
      <c r="CZ55" s="78"/>
      <c r="DA55" s="84">
        <v>0.05</v>
      </c>
      <c r="DB55" s="78" t="s">
        <v>89</v>
      </c>
      <c r="DC55" s="78"/>
      <c r="DD55" s="78"/>
      <c r="DE55" s="78"/>
      <c r="DF55" s="78"/>
      <c r="DG55" s="78"/>
      <c r="DH55" s="78"/>
      <c r="DI55" s="78"/>
      <c r="DW55" s="78"/>
      <c r="DX55" s="78"/>
      <c r="DY55" s="78"/>
      <c r="DZ55" s="78"/>
      <c r="IG55" s="78"/>
      <c r="IH55" s="78"/>
      <c r="II55" s="78"/>
      <c r="IJ55" s="78"/>
      <c r="IK55" s="78"/>
      <c r="IL55" s="78"/>
      <c r="IM55" s="78"/>
      <c r="IN55" s="78"/>
      <c r="IO55" s="78"/>
      <c r="IP55" s="78"/>
      <c r="IQ55" s="78"/>
      <c r="IR55" s="78"/>
      <c r="IS55" s="78"/>
      <c r="IT55" s="78"/>
      <c r="IU55" s="78"/>
    </row>
    <row r="56" spans="2:255" s="79" customFormat="1" x14ac:dyDescent="0.2">
      <c r="B56" s="78">
        <v>28</v>
      </c>
      <c r="C56" s="92">
        <f>(U20-W20)*0.9</f>
        <v>0.48060000000000003</v>
      </c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BS56" s="78"/>
      <c r="BT56" s="78"/>
      <c r="BU56" s="78"/>
      <c r="BV56" s="78"/>
      <c r="BW56" s="78"/>
      <c r="BX56" s="99">
        <v>0.1</v>
      </c>
      <c r="BY56" s="100">
        <f>Z26*B26</f>
        <v>0</v>
      </c>
      <c r="BZ56" s="100">
        <f t="shared" si="25"/>
        <v>0</v>
      </c>
      <c r="CA56" s="83" t="str">
        <f t="shared" si="37"/>
        <v/>
      </c>
      <c r="CB56" s="100">
        <f t="shared" si="26"/>
        <v>0</v>
      </c>
      <c r="CC56" s="78"/>
      <c r="CD56" s="94">
        <f t="shared" si="18"/>
        <v>0</v>
      </c>
      <c r="CE56" s="94" t="e">
        <f t="shared" si="27"/>
        <v>#VALUE!</v>
      </c>
      <c r="CF56" s="94">
        <f t="shared" si="28"/>
        <v>0</v>
      </c>
      <c r="CG56" s="94" t="str">
        <f t="shared" si="29"/>
        <v/>
      </c>
      <c r="CH56" s="94">
        <f t="shared" si="30"/>
        <v>0</v>
      </c>
      <c r="CI56" s="94">
        <f t="shared" si="31"/>
        <v>0</v>
      </c>
      <c r="CJ56" s="95">
        <f t="shared" si="38"/>
        <v>0</v>
      </c>
      <c r="CK56" s="95">
        <f t="shared" si="32"/>
        <v>0</v>
      </c>
      <c r="CL56" s="96">
        <f t="shared" si="33"/>
        <v>0</v>
      </c>
      <c r="CM56" s="95">
        <f t="shared" si="39"/>
        <v>0</v>
      </c>
      <c r="CN56" s="95">
        <f t="shared" si="34"/>
        <v>0</v>
      </c>
      <c r="CO56" s="97" t="str">
        <f t="shared" si="35"/>
        <v>xxxxx</v>
      </c>
      <c r="CP56" s="98" t="e">
        <f>IF(#REF!="","",#REF!)</f>
        <v>#REF!</v>
      </c>
      <c r="CQ56" s="78"/>
      <c r="CR56" s="82" t="s">
        <v>60</v>
      </c>
      <c r="CS56" s="80">
        <v>835</v>
      </c>
      <c r="CT56" s="81" t="s">
        <v>75</v>
      </c>
      <c r="CU56" s="78"/>
      <c r="CV56" s="101" t="s">
        <v>54</v>
      </c>
      <c r="CW56" s="78"/>
      <c r="CX56" s="78"/>
      <c r="CY56" s="78"/>
      <c r="CZ56" s="78"/>
      <c r="DA56" s="84">
        <v>0.06</v>
      </c>
      <c r="DB56" s="78" t="s">
        <v>90</v>
      </c>
      <c r="DC56" s="78"/>
      <c r="DD56" s="78"/>
      <c r="DE56" s="78"/>
      <c r="DF56" s="78"/>
      <c r="DG56" s="78"/>
      <c r="DH56" s="78"/>
      <c r="DI56" s="78"/>
      <c r="DW56" s="78"/>
      <c r="DX56" s="78"/>
      <c r="DY56" s="78"/>
      <c r="DZ56" s="78"/>
      <c r="IG56" s="78"/>
      <c r="IH56" s="78"/>
      <c r="II56" s="78"/>
      <c r="IJ56" s="78"/>
      <c r="IK56" s="78"/>
      <c r="IL56" s="78"/>
      <c r="IM56" s="78"/>
      <c r="IN56" s="78"/>
      <c r="IO56" s="78"/>
      <c r="IP56" s="78"/>
      <c r="IQ56" s="78"/>
      <c r="IR56" s="78"/>
      <c r="IS56" s="78"/>
      <c r="IT56" s="78"/>
      <c r="IU56" s="78"/>
    </row>
    <row r="57" spans="2:255" s="79" customFormat="1" x14ac:dyDescent="0.2">
      <c r="B57" s="78">
        <v>19</v>
      </c>
      <c r="C57" s="92">
        <f>(U20-W20)*0.9</f>
        <v>0.48060000000000003</v>
      </c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BS57" s="78"/>
      <c r="BT57" s="78"/>
      <c r="BU57" s="78"/>
      <c r="BV57" s="78"/>
      <c r="BW57" s="78"/>
      <c r="BX57" s="99">
        <v>0.1</v>
      </c>
      <c r="BY57" s="100">
        <f t="shared" si="36"/>
        <v>0</v>
      </c>
      <c r="BZ57" s="100">
        <f t="shared" si="25"/>
        <v>0</v>
      </c>
      <c r="CA57" s="83" t="str">
        <f t="shared" si="37"/>
        <v/>
      </c>
      <c r="CB57" s="100">
        <f t="shared" si="26"/>
        <v>0</v>
      </c>
      <c r="CC57" s="78"/>
      <c r="CD57" s="94">
        <f t="shared" si="18"/>
        <v>0</v>
      </c>
      <c r="CE57" s="94" t="e">
        <f t="shared" si="27"/>
        <v>#VALUE!</v>
      </c>
      <c r="CF57" s="94">
        <f t="shared" si="28"/>
        <v>0</v>
      </c>
      <c r="CG57" s="94" t="str">
        <f t="shared" si="29"/>
        <v/>
      </c>
      <c r="CH57" s="94">
        <f t="shared" si="30"/>
        <v>0</v>
      </c>
      <c r="CI57" s="94">
        <f t="shared" si="31"/>
        <v>0</v>
      </c>
      <c r="CJ57" s="95">
        <f t="shared" si="38"/>
        <v>0</v>
      </c>
      <c r="CK57" s="95">
        <f t="shared" si="32"/>
        <v>0</v>
      </c>
      <c r="CL57" s="96">
        <f t="shared" si="33"/>
        <v>0</v>
      </c>
      <c r="CM57" s="95">
        <f t="shared" si="39"/>
        <v>0</v>
      </c>
      <c r="CN57" s="95">
        <f t="shared" si="34"/>
        <v>0</v>
      </c>
      <c r="CO57" s="97" t="str">
        <f t="shared" si="35"/>
        <v>xxxxx</v>
      </c>
      <c r="CP57" s="98" t="e">
        <f>IF(#REF!="","",#REF!)</f>
        <v>#REF!</v>
      </c>
      <c r="CQ57" s="78"/>
      <c r="CR57" s="82" t="s">
        <v>61</v>
      </c>
      <c r="CS57" s="80">
        <v>632</v>
      </c>
      <c r="CT57" s="81" t="s">
        <v>75</v>
      </c>
      <c r="CU57" s="78"/>
      <c r="CV57" s="101" t="s">
        <v>55</v>
      </c>
      <c r="CW57" s="78"/>
      <c r="CX57" s="78"/>
      <c r="CY57" s="78"/>
      <c r="CZ57" s="78"/>
      <c r="DA57" s="84">
        <v>7.0000000000000007E-2</v>
      </c>
      <c r="DB57" s="78" t="s">
        <v>91</v>
      </c>
      <c r="DC57" s="78"/>
      <c r="DD57" s="78"/>
      <c r="DE57" s="78"/>
      <c r="DF57" s="78"/>
      <c r="DG57" s="78"/>
      <c r="DH57" s="78"/>
      <c r="DI57" s="78"/>
      <c r="DW57" s="78"/>
      <c r="DX57" s="78"/>
      <c r="DY57" s="78"/>
      <c r="DZ57" s="78"/>
      <c r="IG57" s="78"/>
      <c r="IH57" s="78"/>
      <c r="II57" s="78"/>
      <c r="IJ57" s="78"/>
      <c r="IK57" s="78"/>
      <c r="IL57" s="78"/>
      <c r="IM57" s="78"/>
      <c r="IN57" s="78"/>
      <c r="IO57" s="78"/>
      <c r="IP57" s="78"/>
      <c r="IQ57" s="78"/>
      <c r="IR57" s="78"/>
      <c r="IS57" s="78"/>
      <c r="IT57" s="78"/>
      <c r="IU57" s="78"/>
    </row>
    <row r="58" spans="2:255" s="79" customFormat="1" x14ac:dyDescent="0.2">
      <c r="B58" s="78">
        <v>37</v>
      </c>
      <c r="C58" s="92">
        <f>(U20-W20)*0.9</f>
        <v>0.48060000000000003</v>
      </c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BS58" s="78"/>
      <c r="BT58" s="78"/>
      <c r="BU58" s="78"/>
      <c r="BV58" s="78"/>
      <c r="BW58" s="78"/>
      <c r="BX58" s="99">
        <v>0.1</v>
      </c>
      <c r="BY58" s="100">
        <f t="shared" si="36"/>
        <v>0</v>
      </c>
      <c r="BZ58" s="100">
        <f t="shared" si="25"/>
        <v>0</v>
      </c>
      <c r="CA58" s="83" t="str">
        <f t="shared" si="37"/>
        <v/>
      </c>
      <c r="CB58" s="100">
        <f t="shared" si="26"/>
        <v>0</v>
      </c>
      <c r="CC58" s="78"/>
      <c r="CD58" s="94">
        <f t="shared" si="18"/>
        <v>0</v>
      </c>
      <c r="CE58" s="94" t="e">
        <f t="shared" si="27"/>
        <v>#VALUE!</v>
      </c>
      <c r="CF58" s="94">
        <f t="shared" si="28"/>
        <v>0</v>
      </c>
      <c r="CG58" s="94" t="str">
        <f t="shared" si="29"/>
        <v/>
      </c>
      <c r="CH58" s="94">
        <f t="shared" si="30"/>
        <v>0</v>
      </c>
      <c r="CI58" s="94">
        <f t="shared" si="31"/>
        <v>0</v>
      </c>
      <c r="CJ58" s="95">
        <f t="shared" si="38"/>
        <v>0</v>
      </c>
      <c r="CK58" s="95">
        <f t="shared" si="32"/>
        <v>0</v>
      </c>
      <c r="CL58" s="96">
        <f t="shared" si="33"/>
        <v>0</v>
      </c>
      <c r="CM58" s="95">
        <f t="shared" si="39"/>
        <v>0</v>
      </c>
      <c r="CN58" s="95">
        <f t="shared" si="34"/>
        <v>0</v>
      </c>
      <c r="CO58" s="97" t="str">
        <f t="shared" si="35"/>
        <v>xxxxx</v>
      </c>
      <c r="CP58" s="98" t="e">
        <f>IF(#REF!="","",#REF!)</f>
        <v>#REF!</v>
      </c>
      <c r="CQ58" s="78"/>
      <c r="CR58" s="82" t="s">
        <v>76</v>
      </c>
      <c r="CS58" s="80">
        <v>884</v>
      </c>
      <c r="CT58" s="81" t="s">
        <v>75</v>
      </c>
      <c r="CU58" s="78"/>
      <c r="CV58" s="78"/>
      <c r="CW58" s="78"/>
      <c r="CX58" s="78"/>
      <c r="CY58" s="78"/>
      <c r="CZ58" s="78"/>
      <c r="DA58" s="84">
        <v>0.08</v>
      </c>
      <c r="DB58" s="78" t="s">
        <v>92</v>
      </c>
      <c r="DC58" s="78"/>
      <c r="DD58" s="78"/>
      <c r="DE58" s="78"/>
      <c r="DF58" s="78"/>
      <c r="DG58" s="78"/>
      <c r="DH58" s="78"/>
      <c r="DI58" s="78"/>
      <c r="DW58" s="78"/>
      <c r="DX58" s="78"/>
      <c r="DY58" s="78"/>
      <c r="DZ58" s="78"/>
      <c r="IG58" s="78"/>
      <c r="IH58" s="78"/>
      <c r="II58" s="78"/>
      <c r="IJ58" s="78"/>
      <c r="IK58" s="78"/>
      <c r="IL58" s="78"/>
      <c r="IM58" s="78"/>
      <c r="IN58" s="78"/>
      <c r="IO58" s="78"/>
      <c r="IP58" s="78"/>
      <c r="IQ58" s="78"/>
      <c r="IR58" s="78"/>
      <c r="IS58" s="78"/>
      <c r="IT58" s="78"/>
      <c r="IU58" s="78"/>
    </row>
    <row r="59" spans="2:255" s="79" customFormat="1" x14ac:dyDescent="0.2">
      <c r="B59" s="78">
        <v>100</v>
      </c>
      <c r="C59" s="92">
        <v>1</v>
      </c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BS59" s="78"/>
      <c r="BT59" s="78"/>
      <c r="BU59" s="78"/>
      <c r="BV59" s="78"/>
      <c r="BW59" s="78"/>
      <c r="BX59" s="99">
        <v>0.1</v>
      </c>
      <c r="BY59" s="100">
        <f t="shared" si="36"/>
        <v>0</v>
      </c>
      <c r="BZ59" s="100">
        <f t="shared" si="25"/>
        <v>0</v>
      </c>
      <c r="CA59" s="83" t="str">
        <f t="shared" si="37"/>
        <v/>
      </c>
      <c r="CB59" s="100">
        <f t="shared" si="26"/>
        <v>0</v>
      </c>
      <c r="CC59" s="78"/>
      <c r="CD59" s="94">
        <f t="shared" si="18"/>
        <v>0</v>
      </c>
      <c r="CE59" s="94" t="e">
        <f t="shared" si="27"/>
        <v>#VALUE!</v>
      </c>
      <c r="CF59" s="94">
        <f t="shared" si="28"/>
        <v>0</v>
      </c>
      <c r="CG59" s="94" t="str">
        <f t="shared" si="29"/>
        <v/>
      </c>
      <c r="CH59" s="94">
        <f t="shared" si="30"/>
        <v>0</v>
      </c>
      <c r="CI59" s="94">
        <f t="shared" si="31"/>
        <v>0</v>
      </c>
      <c r="CJ59" s="95">
        <f t="shared" si="38"/>
        <v>0</v>
      </c>
      <c r="CK59" s="95">
        <f t="shared" si="32"/>
        <v>0</v>
      </c>
      <c r="CL59" s="96">
        <f t="shared" si="33"/>
        <v>0</v>
      </c>
      <c r="CM59" s="95">
        <f t="shared" si="39"/>
        <v>0</v>
      </c>
      <c r="CN59" s="95">
        <f t="shared" si="34"/>
        <v>0</v>
      </c>
      <c r="CO59" s="97" t="str">
        <f t="shared" si="35"/>
        <v>xxxxx</v>
      </c>
      <c r="CP59" s="98" t="e">
        <f>IF(#REF!="","",#REF!)</f>
        <v>#REF!</v>
      </c>
      <c r="CQ59" s="78"/>
      <c r="CR59" s="82" t="s">
        <v>62</v>
      </c>
      <c r="CS59" s="80">
        <v>538</v>
      </c>
      <c r="CT59" s="81" t="s">
        <v>75</v>
      </c>
      <c r="CU59" s="78"/>
      <c r="CV59" s="78"/>
      <c r="CW59" s="78"/>
      <c r="CX59" s="78"/>
      <c r="CY59" s="78"/>
      <c r="CZ59" s="78"/>
      <c r="DA59" s="84">
        <v>0.09</v>
      </c>
      <c r="DB59" s="78" t="s">
        <v>93</v>
      </c>
      <c r="DC59" s="78"/>
      <c r="DD59" s="78"/>
      <c r="DE59" s="78"/>
      <c r="DF59" s="78"/>
      <c r="DG59" s="78"/>
      <c r="DH59" s="78"/>
      <c r="DI59" s="78"/>
      <c r="DW59" s="78"/>
      <c r="DX59" s="78"/>
      <c r="DY59" s="78"/>
      <c r="DZ59" s="78"/>
      <c r="IG59" s="78"/>
      <c r="IH59" s="78"/>
      <c r="II59" s="78"/>
      <c r="IJ59" s="78"/>
      <c r="IK59" s="78"/>
      <c r="IL59" s="78"/>
      <c r="IM59" s="78"/>
      <c r="IN59" s="78"/>
      <c r="IO59" s="78"/>
      <c r="IP59" s="78"/>
      <c r="IQ59" s="78"/>
      <c r="IR59" s="78"/>
      <c r="IS59" s="78"/>
      <c r="IT59" s="78"/>
      <c r="IU59" s="78"/>
    </row>
    <row r="60" spans="2:255" s="79" customFormat="1" x14ac:dyDescent="0.2">
      <c r="B60" s="78">
        <v>55</v>
      </c>
      <c r="C60" s="92">
        <f>(U21-W21)*0.9</f>
        <v>0</v>
      </c>
      <c r="D60" s="78"/>
      <c r="E60" s="78"/>
      <c r="F60" s="185">
        <f>VLOOKUP(T15,B60:C64,2,0)</f>
        <v>0</v>
      </c>
      <c r="G60" s="185"/>
      <c r="H60" s="185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BS60" s="78"/>
      <c r="BT60" s="78"/>
      <c r="BU60" s="78"/>
      <c r="BV60" s="78"/>
      <c r="BW60" s="78"/>
      <c r="BX60" s="99">
        <v>0.1</v>
      </c>
      <c r="BY60" s="100">
        <f t="shared" si="36"/>
        <v>0</v>
      </c>
      <c r="BZ60" s="100">
        <f t="shared" si="25"/>
        <v>0</v>
      </c>
      <c r="CA60" s="83" t="str">
        <f t="shared" si="37"/>
        <v/>
      </c>
      <c r="CB60" s="100">
        <f t="shared" si="26"/>
        <v>0</v>
      </c>
      <c r="CC60" s="78"/>
      <c r="CD60" s="94">
        <f t="shared" si="18"/>
        <v>0</v>
      </c>
      <c r="CE60" s="94" t="e">
        <f t="shared" si="27"/>
        <v>#VALUE!</v>
      </c>
      <c r="CF60" s="94">
        <f t="shared" si="28"/>
        <v>0</v>
      </c>
      <c r="CG60" s="94" t="str">
        <f t="shared" si="29"/>
        <v/>
      </c>
      <c r="CH60" s="94">
        <f t="shared" si="30"/>
        <v>0</v>
      </c>
      <c r="CI60" s="94">
        <f t="shared" si="31"/>
        <v>0</v>
      </c>
      <c r="CJ60" s="95">
        <f t="shared" si="38"/>
        <v>0</v>
      </c>
      <c r="CK60" s="95">
        <f t="shared" si="32"/>
        <v>0</v>
      </c>
      <c r="CL60" s="96">
        <f t="shared" si="33"/>
        <v>0</v>
      </c>
      <c r="CM60" s="95">
        <f t="shared" si="39"/>
        <v>0</v>
      </c>
      <c r="CN60" s="95">
        <f t="shared" si="34"/>
        <v>0</v>
      </c>
      <c r="CO60" s="97" t="str">
        <f t="shared" si="35"/>
        <v>xxxxx</v>
      </c>
      <c r="CP60" s="98" t="e">
        <f>IF(#REF!="","",#REF!)</f>
        <v>#REF!</v>
      </c>
      <c r="CQ60" s="78"/>
      <c r="CR60" s="82" t="s">
        <v>63</v>
      </c>
      <c r="CS60" s="80">
        <v>550</v>
      </c>
      <c r="CT60" s="81" t="s">
        <v>75</v>
      </c>
      <c r="CU60" s="78"/>
      <c r="CV60" s="78"/>
      <c r="CW60" s="78"/>
      <c r="CX60" s="78"/>
      <c r="CY60" s="78"/>
      <c r="CZ60" s="78"/>
      <c r="DA60" s="84">
        <v>0.1</v>
      </c>
      <c r="DB60" s="78" t="s">
        <v>94</v>
      </c>
      <c r="DC60" s="78"/>
      <c r="DD60" s="78"/>
      <c r="DE60" s="78"/>
      <c r="DF60" s="78"/>
      <c r="DG60" s="78"/>
      <c r="DH60" s="78"/>
      <c r="DI60" s="78"/>
      <c r="DW60" s="78"/>
      <c r="DX60" s="78"/>
      <c r="DY60" s="78"/>
      <c r="DZ60" s="78"/>
      <c r="IG60" s="78"/>
      <c r="IH60" s="78"/>
      <c r="II60" s="78"/>
      <c r="IJ60" s="78"/>
      <c r="IK60" s="78"/>
      <c r="IL60" s="78"/>
      <c r="IM60" s="78"/>
      <c r="IN60" s="78"/>
      <c r="IO60" s="78"/>
      <c r="IP60" s="78"/>
      <c r="IQ60" s="78"/>
      <c r="IR60" s="78"/>
      <c r="IS60" s="78"/>
      <c r="IT60" s="78"/>
      <c r="IU60" s="78"/>
    </row>
    <row r="61" spans="2:255" s="79" customFormat="1" x14ac:dyDescent="0.2">
      <c r="B61" s="78">
        <v>28</v>
      </c>
      <c r="C61" s="92">
        <f>(U21-W21)*0.9</f>
        <v>0</v>
      </c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BS61" s="78"/>
      <c r="BT61" s="78"/>
      <c r="BU61" s="78"/>
      <c r="BV61" s="78"/>
      <c r="BW61" s="78"/>
      <c r="BX61" s="99">
        <v>0.1</v>
      </c>
      <c r="BY61" s="100">
        <f t="shared" ref="BY61:BY63" si="40">Z31*B31</f>
        <v>0</v>
      </c>
      <c r="BZ61" s="100">
        <f t="shared" si="25"/>
        <v>0</v>
      </c>
      <c r="CA61" s="83" t="str">
        <f t="shared" si="37"/>
        <v/>
      </c>
      <c r="CB61" s="100">
        <f t="shared" si="26"/>
        <v>0</v>
      </c>
      <c r="CC61" s="78"/>
      <c r="CD61" s="94">
        <f t="shared" si="18"/>
        <v>0</v>
      </c>
      <c r="CE61" s="94" t="e">
        <f t="shared" si="27"/>
        <v>#VALUE!</v>
      </c>
      <c r="CF61" s="94">
        <f t="shared" si="28"/>
        <v>0</v>
      </c>
      <c r="CG61" s="94" t="str">
        <f t="shared" si="29"/>
        <v/>
      </c>
      <c r="CH61" s="94">
        <f t="shared" si="30"/>
        <v>0</v>
      </c>
      <c r="CI61" s="94">
        <f t="shared" si="31"/>
        <v>0</v>
      </c>
      <c r="CJ61" s="95">
        <f t="shared" si="38"/>
        <v>0</v>
      </c>
      <c r="CK61" s="95">
        <f t="shared" si="32"/>
        <v>0</v>
      </c>
      <c r="CL61" s="96">
        <f t="shared" si="33"/>
        <v>0</v>
      </c>
      <c r="CM61" s="95">
        <f t="shared" si="39"/>
        <v>0</v>
      </c>
      <c r="CN61" s="95">
        <f t="shared" si="34"/>
        <v>0</v>
      </c>
      <c r="CO61" s="97" t="str">
        <f t="shared" si="35"/>
        <v>xxxxx</v>
      </c>
      <c r="CP61" s="98" t="e">
        <f>IF(#REF!="","",#REF!)</f>
        <v>#REF!</v>
      </c>
      <c r="CQ61" s="78"/>
      <c r="CR61" s="82" t="s">
        <v>64</v>
      </c>
      <c r="CS61" s="80">
        <v>568</v>
      </c>
      <c r="CT61" s="81" t="s">
        <v>75</v>
      </c>
      <c r="CU61" s="78"/>
      <c r="CV61" s="78"/>
      <c r="CW61" s="78"/>
      <c r="CX61" s="78"/>
      <c r="CY61" s="78"/>
      <c r="CZ61" s="78"/>
      <c r="DA61" s="84">
        <v>0.11</v>
      </c>
      <c r="DB61" s="78"/>
      <c r="DC61" s="78"/>
      <c r="DD61" s="78"/>
      <c r="DE61" s="78"/>
      <c r="DF61" s="78"/>
      <c r="DG61" s="78"/>
      <c r="DH61" s="78"/>
      <c r="DI61" s="78"/>
      <c r="DW61" s="78"/>
      <c r="DX61" s="78"/>
      <c r="DY61" s="78"/>
      <c r="DZ61" s="78"/>
      <c r="IG61" s="78"/>
      <c r="IH61" s="78"/>
      <c r="II61" s="78"/>
      <c r="IJ61" s="78"/>
      <c r="IK61" s="78"/>
      <c r="IL61" s="78"/>
      <c r="IM61" s="78"/>
      <c r="IN61" s="78"/>
      <c r="IO61" s="78"/>
      <c r="IP61" s="78"/>
      <c r="IQ61" s="78"/>
      <c r="IR61" s="78"/>
      <c r="IS61" s="78"/>
      <c r="IT61" s="78"/>
      <c r="IU61" s="78"/>
    </row>
    <row r="62" spans="2:255" s="79" customFormat="1" x14ac:dyDescent="0.2">
      <c r="B62" s="78">
        <v>19</v>
      </c>
      <c r="C62" s="92">
        <f>(U21-W21)*0.9</f>
        <v>0</v>
      </c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BS62" s="78"/>
      <c r="BT62" s="78"/>
      <c r="BU62" s="78"/>
      <c r="BV62" s="78"/>
      <c r="BW62" s="78"/>
      <c r="BX62" s="99">
        <v>0.1</v>
      </c>
      <c r="BY62" s="100">
        <f t="shared" si="40"/>
        <v>0</v>
      </c>
      <c r="BZ62" s="100">
        <f t="shared" si="25"/>
        <v>0</v>
      </c>
      <c r="CA62" s="83" t="str">
        <f t="shared" si="37"/>
        <v/>
      </c>
      <c r="CB62" s="100">
        <f t="shared" si="26"/>
        <v>0</v>
      </c>
      <c r="CC62" s="78"/>
      <c r="CD62" s="94">
        <f t="shared" si="18"/>
        <v>0</v>
      </c>
      <c r="CE62" s="94" t="e">
        <f t="shared" si="27"/>
        <v>#VALUE!</v>
      </c>
      <c r="CF62" s="94">
        <f t="shared" si="28"/>
        <v>0</v>
      </c>
      <c r="CG62" s="94" t="str">
        <f t="shared" si="29"/>
        <v/>
      </c>
      <c r="CH62" s="94">
        <f t="shared" si="30"/>
        <v>0</v>
      </c>
      <c r="CI62" s="94">
        <f t="shared" si="31"/>
        <v>0</v>
      </c>
      <c r="CJ62" s="95">
        <f t="shared" si="38"/>
        <v>0</v>
      </c>
      <c r="CK62" s="95">
        <f t="shared" si="32"/>
        <v>0</v>
      </c>
      <c r="CL62" s="96">
        <f t="shared" si="33"/>
        <v>0</v>
      </c>
      <c r="CM62" s="95">
        <f t="shared" si="39"/>
        <v>0</v>
      </c>
      <c r="CN62" s="95">
        <f t="shared" si="34"/>
        <v>0</v>
      </c>
      <c r="CO62" s="97" t="str">
        <f t="shared" si="35"/>
        <v>xxxxx</v>
      </c>
      <c r="CP62" s="98" t="e">
        <f>IF(#REF!="","",#REF!)</f>
        <v>#REF!</v>
      </c>
      <c r="CQ62" s="78"/>
      <c r="CR62" s="82" t="s">
        <v>65</v>
      </c>
      <c r="CS62" s="80">
        <v>580</v>
      </c>
      <c r="CT62" s="81" t="s">
        <v>75</v>
      </c>
      <c r="CU62" s="78"/>
      <c r="CV62" s="78"/>
      <c r="CW62" s="78"/>
      <c r="CX62" s="78"/>
      <c r="CY62" s="78"/>
      <c r="CZ62" s="78"/>
      <c r="DA62" s="84">
        <v>0.12</v>
      </c>
      <c r="DB62" s="78"/>
      <c r="DC62" s="78"/>
      <c r="DD62" s="78"/>
      <c r="DE62" s="78"/>
      <c r="DF62" s="78"/>
      <c r="DG62" s="78"/>
      <c r="DH62" s="78"/>
      <c r="DI62" s="78"/>
      <c r="DW62" s="78"/>
      <c r="DX62" s="78"/>
      <c r="DY62" s="78"/>
      <c r="DZ62" s="78"/>
      <c r="IG62" s="78"/>
      <c r="IH62" s="78"/>
      <c r="II62" s="78"/>
      <c r="IJ62" s="78"/>
      <c r="IK62" s="78"/>
      <c r="IL62" s="78"/>
      <c r="IM62" s="78"/>
      <c r="IN62" s="78"/>
      <c r="IO62" s="78"/>
      <c r="IP62" s="78"/>
      <c r="IQ62" s="78"/>
      <c r="IR62" s="78"/>
      <c r="IS62" s="78"/>
      <c r="IT62" s="78"/>
      <c r="IU62" s="78"/>
    </row>
    <row r="63" spans="2:255" s="79" customFormat="1" x14ac:dyDescent="0.2">
      <c r="B63" s="78">
        <v>37</v>
      </c>
      <c r="C63" s="92">
        <f>(U21-W21)*0.9</f>
        <v>0</v>
      </c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BS63" s="78"/>
      <c r="BT63" s="78"/>
      <c r="BU63" s="78"/>
      <c r="BV63" s="78"/>
      <c r="BW63" s="78"/>
      <c r="BX63" s="99">
        <v>0.1</v>
      </c>
      <c r="BY63" s="100">
        <f t="shared" si="40"/>
        <v>0</v>
      </c>
      <c r="BZ63" s="100">
        <f t="shared" si="25"/>
        <v>0</v>
      </c>
      <c r="CA63" s="83" t="str">
        <f t="shared" si="37"/>
        <v/>
      </c>
      <c r="CB63" s="100">
        <f t="shared" si="26"/>
        <v>0</v>
      </c>
      <c r="CC63" s="78"/>
      <c r="CD63" s="94"/>
      <c r="CE63" s="94"/>
      <c r="CF63" s="94"/>
      <c r="CG63" s="78"/>
      <c r="CH63" s="78"/>
      <c r="CI63" s="94"/>
      <c r="CJ63" s="95"/>
      <c r="CK63" s="102"/>
      <c r="CL63" s="96"/>
      <c r="CM63" s="95"/>
      <c r="CN63" s="95"/>
      <c r="CO63" s="97"/>
      <c r="CP63" s="78"/>
      <c r="CQ63" s="78"/>
      <c r="CR63" s="82" t="s">
        <v>66</v>
      </c>
      <c r="CS63" s="80">
        <v>399</v>
      </c>
      <c r="CU63" s="78"/>
      <c r="CV63" s="78"/>
      <c r="CW63" s="78"/>
      <c r="CX63" s="78"/>
      <c r="CY63" s="78"/>
      <c r="CZ63" s="78"/>
      <c r="DA63" s="84">
        <v>0.13</v>
      </c>
      <c r="DB63" s="78"/>
      <c r="DC63" s="78"/>
      <c r="DD63" s="78"/>
      <c r="DE63" s="78"/>
      <c r="DF63" s="78"/>
      <c r="DG63" s="78"/>
      <c r="DH63" s="78"/>
      <c r="DI63" s="78"/>
      <c r="DW63" s="78"/>
      <c r="DX63" s="78"/>
      <c r="DY63" s="78"/>
      <c r="DZ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</row>
    <row r="64" spans="2:255" s="79" customFormat="1" x14ac:dyDescent="0.2">
      <c r="B64" s="78">
        <v>100</v>
      </c>
      <c r="C64" s="92">
        <v>1</v>
      </c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BS64" s="78"/>
      <c r="BT64" s="78"/>
      <c r="BU64" s="78"/>
      <c r="BV64" s="78"/>
      <c r="BW64" s="78"/>
      <c r="BX64" s="78"/>
      <c r="BY64" s="103">
        <f>SUM(BY49:BY63)</f>
        <v>4377.7449999999999</v>
      </c>
      <c r="BZ64" s="103">
        <f>SUM(BZ49:BZ63)</f>
        <v>3939.9650000000001</v>
      </c>
      <c r="CA64" s="83" t="str">
        <f>IF(K34="","",VLOOKUP(K34,$CR$47:$CS$76,2))</f>
        <v/>
      </c>
      <c r="CB64" s="104">
        <f>SUM(CB49:CB63)</f>
        <v>8755.39</v>
      </c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82" t="s">
        <v>67</v>
      </c>
      <c r="CS64" s="80">
        <v>408</v>
      </c>
      <c r="CT64" s="81" t="s">
        <v>75</v>
      </c>
      <c r="CU64" s="78"/>
      <c r="CV64" s="78"/>
      <c r="CW64" s="78"/>
      <c r="CX64" s="78"/>
      <c r="CY64" s="78"/>
      <c r="CZ64" s="78"/>
      <c r="DA64" s="84">
        <v>0.14000000000000001</v>
      </c>
      <c r="DB64" s="78"/>
      <c r="DC64" s="78"/>
      <c r="DD64" s="78"/>
      <c r="DE64" s="78"/>
      <c r="DF64" s="78"/>
      <c r="DG64" s="78"/>
      <c r="DH64" s="78"/>
      <c r="DI64" s="78"/>
      <c r="DW64" s="78"/>
      <c r="DX64" s="78"/>
      <c r="DY64" s="78"/>
      <c r="DZ64" s="78"/>
      <c r="IG64" s="78"/>
      <c r="IH64" s="78"/>
      <c r="II64" s="78"/>
      <c r="IJ64" s="78"/>
      <c r="IK64" s="78"/>
      <c r="IL64" s="78"/>
      <c r="IM64" s="78"/>
      <c r="IN64" s="78"/>
      <c r="IO64" s="78"/>
      <c r="IP64" s="78"/>
      <c r="IQ64" s="78"/>
      <c r="IR64" s="78"/>
      <c r="IS64" s="78"/>
      <c r="IT64" s="78"/>
      <c r="IU64" s="78"/>
    </row>
    <row r="65" spans="2:255" s="79" customFormat="1" x14ac:dyDescent="0.2">
      <c r="B65" s="78">
        <v>55</v>
      </c>
      <c r="C65" s="92">
        <f>(U22-W22)*0.9</f>
        <v>0.5796</v>
      </c>
      <c r="D65" s="78"/>
      <c r="E65" s="78"/>
      <c r="F65" s="185">
        <f>VLOOKUP(T15,B65:C69,2,0)</f>
        <v>0.5796</v>
      </c>
      <c r="G65" s="185"/>
      <c r="H65" s="185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BS65" s="78"/>
      <c r="BT65" s="78"/>
      <c r="BU65" s="78"/>
      <c r="BV65" s="78"/>
      <c r="BW65" s="78"/>
      <c r="BX65" s="78"/>
      <c r="BY65" s="78"/>
      <c r="BZ65" s="78"/>
      <c r="CA65" s="83" t="str">
        <f>IF(K35="","",VLOOKUP(K35,$CR$47:$CS$76,2))</f>
        <v/>
      </c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82" t="s">
        <v>68</v>
      </c>
      <c r="CS65" s="80">
        <v>479</v>
      </c>
      <c r="CT65" s="81" t="s">
        <v>75</v>
      </c>
      <c r="CU65" s="78"/>
      <c r="CV65" s="78"/>
      <c r="CW65" s="78"/>
      <c r="CX65" s="78"/>
      <c r="CY65" s="78"/>
      <c r="CZ65" s="78"/>
      <c r="DA65" s="84">
        <v>0.15</v>
      </c>
      <c r="DB65" s="78"/>
      <c r="DC65" s="78"/>
      <c r="DD65" s="78"/>
      <c r="DE65" s="78"/>
      <c r="DF65" s="78"/>
      <c r="DG65" s="78"/>
      <c r="DH65" s="78"/>
      <c r="DI65" s="78"/>
      <c r="DW65" s="78"/>
      <c r="DX65" s="78"/>
      <c r="DY65" s="78"/>
      <c r="DZ65" s="78"/>
      <c r="IG65" s="78"/>
      <c r="IH65" s="78"/>
      <c r="II65" s="78"/>
      <c r="IJ65" s="78"/>
      <c r="IK65" s="78"/>
      <c r="IL65" s="78"/>
      <c r="IM65" s="78"/>
      <c r="IN65" s="78"/>
      <c r="IO65" s="78"/>
      <c r="IP65" s="78"/>
      <c r="IQ65" s="78"/>
      <c r="IR65" s="78"/>
      <c r="IS65" s="78"/>
      <c r="IT65" s="78"/>
      <c r="IU65" s="78"/>
    </row>
    <row r="66" spans="2:255" s="79" customFormat="1" x14ac:dyDescent="0.2">
      <c r="B66" s="78">
        <v>28</v>
      </c>
      <c r="C66" s="92">
        <f>(U22-W22)*0.9</f>
        <v>0.5796</v>
      </c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BS66" s="78"/>
      <c r="BT66" s="78"/>
      <c r="BU66" s="78"/>
      <c r="BV66" s="78"/>
      <c r="BW66" s="78"/>
      <c r="BX66" s="78"/>
      <c r="BY66" s="78"/>
      <c r="BZ66" s="78"/>
      <c r="CA66" s="83" t="str">
        <f>IF(K36="","",VLOOKUP(K36,$CR$47:$CS$76,2))</f>
        <v/>
      </c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82" t="s">
        <v>69</v>
      </c>
      <c r="CS66" s="80">
        <v>488</v>
      </c>
      <c r="CT66" s="81" t="s">
        <v>75</v>
      </c>
      <c r="CU66" s="78"/>
      <c r="CV66" s="78"/>
      <c r="CW66" s="78"/>
      <c r="CX66" s="78"/>
      <c r="CY66" s="78"/>
      <c r="CZ66" s="78"/>
      <c r="DA66" s="84">
        <v>0.16</v>
      </c>
      <c r="DB66" s="78"/>
      <c r="DC66" s="78"/>
      <c r="DD66" s="78"/>
      <c r="DE66" s="78"/>
      <c r="DF66" s="78"/>
      <c r="DG66" s="78"/>
      <c r="DH66" s="78"/>
      <c r="DI66" s="78"/>
      <c r="DW66" s="78"/>
      <c r="DX66" s="78"/>
      <c r="DY66" s="78"/>
      <c r="DZ66" s="78"/>
      <c r="IG66" s="78"/>
      <c r="IH66" s="78"/>
      <c r="II66" s="78"/>
      <c r="IJ66" s="78"/>
      <c r="IK66" s="78"/>
      <c r="IL66" s="78"/>
      <c r="IM66" s="78"/>
      <c r="IN66" s="78"/>
      <c r="IO66" s="78"/>
      <c r="IP66" s="78"/>
      <c r="IQ66" s="78"/>
      <c r="IR66" s="78"/>
      <c r="IS66" s="78"/>
      <c r="IT66" s="78"/>
      <c r="IU66" s="78"/>
    </row>
    <row r="67" spans="2:255" s="79" customFormat="1" x14ac:dyDescent="0.2">
      <c r="B67" s="78">
        <v>19</v>
      </c>
      <c r="C67" s="92">
        <f>(U22-W22)*0.9</f>
        <v>0.5796</v>
      </c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BS67" s="78"/>
      <c r="BT67" s="78"/>
      <c r="BU67" s="78"/>
      <c r="BV67" s="78"/>
      <c r="BW67" s="78"/>
      <c r="BX67" s="78"/>
      <c r="BY67" s="78"/>
      <c r="BZ67" s="78"/>
      <c r="CA67" s="83" t="str">
        <f t="shared" ref="CA67:CA87" si="41">IF(K36="","",VLOOKUP(K36,$CR$47:$CS$76,2))</f>
        <v/>
      </c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82" t="s">
        <v>70</v>
      </c>
      <c r="CS67" s="80">
        <v>512</v>
      </c>
      <c r="CT67" s="81" t="s">
        <v>75</v>
      </c>
      <c r="CU67" s="78"/>
      <c r="CV67" s="78"/>
      <c r="CW67" s="78"/>
      <c r="CX67" s="78"/>
      <c r="CY67" s="78"/>
      <c r="CZ67" s="78"/>
      <c r="DA67" s="84">
        <v>0.17</v>
      </c>
      <c r="DB67" s="78"/>
      <c r="DC67" s="78"/>
      <c r="DD67" s="78"/>
      <c r="DE67" s="78"/>
      <c r="DF67" s="78"/>
      <c r="DG67" s="78"/>
      <c r="DH67" s="78"/>
      <c r="DI67" s="78"/>
      <c r="DW67" s="78"/>
      <c r="DX67" s="78"/>
      <c r="DY67" s="78"/>
      <c r="DZ67" s="78"/>
      <c r="IG67" s="78"/>
      <c r="IH67" s="78"/>
      <c r="II67" s="78"/>
      <c r="IJ67" s="78"/>
      <c r="IK67" s="78"/>
      <c r="IL67" s="78"/>
      <c r="IM67" s="78"/>
      <c r="IN67" s="78"/>
      <c r="IO67" s="78"/>
      <c r="IP67" s="78"/>
      <c r="IQ67" s="78"/>
      <c r="IR67" s="78"/>
      <c r="IS67" s="78"/>
      <c r="IT67" s="78"/>
      <c r="IU67" s="78"/>
    </row>
    <row r="68" spans="2:255" s="79" customFormat="1" x14ac:dyDescent="0.2">
      <c r="B68" s="78">
        <v>37</v>
      </c>
      <c r="C68" s="92">
        <f>(U22-W22)*0.9</f>
        <v>0.5796</v>
      </c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BS68" s="78"/>
      <c r="BT68" s="78"/>
      <c r="BU68" s="78"/>
      <c r="BV68" s="78"/>
      <c r="BW68" s="78"/>
      <c r="BX68" s="78"/>
      <c r="BY68" s="78"/>
      <c r="BZ68" s="78"/>
      <c r="CA68" s="83" t="str">
        <f t="shared" si="41"/>
        <v/>
      </c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82" t="s">
        <v>71</v>
      </c>
      <c r="CS68" s="80">
        <v>523</v>
      </c>
      <c r="CT68" s="81" t="s">
        <v>75</v>
      </c>
      <c r="CU68" s="78"/>
      <c r="CV68" s="78"/>
      <c r="CW68" s="78"/>
      <c r="CX68" s="78"/>
      <c r="CY68" s="78"/>
      <c r="CZ68" s="78"/>
      <c r="DA68" s="84">
        <v>0.18</v>
      </c>
      <c r="DB68" s="78"/>
      <c r="DC68" s="78"/>
      <c r="DD68" s="78"/>
      <c r="DE68" s="78"/>
      <c r="DF68" s="78"/>
      <c r="DG68" s="78"/>
      <c r="DH68" s="78"/>
      <c r="DI68" s="78"/>
      <c r="DW68" s="78"/>
      <c r="DX68" s="78"/>
      <c r="DY68" s="78"/>
      <c r="DZ68" s="78"/>
      <c r="IG68" s="78"/>
      <c r="IH68" s="78"/>
      <c r="II68" s="78"/>
      <c r="IJ68" s="78"/>
      <c r="IK68" s="78"/>
      <c r="IL68" s="78"/>
      <c r="IM68" s="78"/>
      <c r="IN68" s="78"/>
      <c r="IO68" s="78"/>
      <c r="IP68" s="78"/>
      <c r="IQ68" s="78"/>
      <c r="IR68" s="78"/>
      <c r="IS68" s="78"/>
      <c r="IT68" s="78"/>
      <c r="IU68" s="78"/>
    </row>
    <row r="69" spans="2:255" s="79" customFormat="1" x14ac:dyDescent="0.2">
      <c r="B69" s="78">
        <v>100</v>
      </c>
      <c r="C69" s="92">
        <v>1</v>
      </c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BS69" s="78"/>
      <c r="BT69" s="78"/>
      <c r="BU69" s="78"/>
      <c r="BV69" s="78"/>
      <c r="BW69" s="78"/>
      <c r="BX69" s="78"/>
      <c r="BY69" s="78"/>
      <c r="BZ69" s="78"/>
      <c r="CA69" s="83" t="str">
        <f t="shared" si="41"/>
        <v/>
      </c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82" t="s">
        <v>72</v>
      </c>
      <c r="CS69" s="80">
        <v>805</v>
      </c>
      <c r="CT69" s="81" t="s">
        <v>75</v>
      </c>
      <c r="CU69" s="78"/>
      <c r="CV69" s="78"/>
      <c r="CW69" s="78"/>
      <c r="CX69" s="78"/>
      <c r="CY69" s="78"/>
      <c r="CZ69" s="78"/>
      <c r="DA69" s="84">
        <v>0.19</v>
      </c>
      <c r="DB69" s="78"/>
      <c r="DC69" s="78"/>
      <c r="DD69" s="78"/>
      <c r="DE69" s="78"/>
      <c r="DF69" s="78"/>
      <c r="DG69" s="78"/>
      <c r="DH69" s="78"/>
      <c r="DI69" s="78"/>
      <c r="DW69" s="78"/>
      <c r="DX69" s="78"/>
      <c r="DY69" s="78"/>
      <c r="DZ69" s="78"/>
      <c r="IG69" s="78"/>
      <c r="IH69" s="78"/>
      <c r="II69" s="78"/>
      <c r="IJ69" s="78"/>
      <c r="IK69" s="78"/>
      <c r="IL69" s="78"/>
      <c r="IM69" s="78"/>
      <c r="IN69" s="78"/>
      <c r="IO69" s="78"/>
      <c r="IP69" s="78"/>
      <c r="IQ69" s="78"/>
      <c r="IR69" s="78"/>
      <c r="IS69" s="78"/>
      <c r="IT69" s="78"/>
      <c r="IU69" s="78"/>
    </row>
    <row r="70" spans="2:255" s="79" customFormat="1" x14ac:dyDescent="0.2">
      <c r="B70" s="78">
        <v>55</v>
      </c>
      <c r="C70" s="92">
        <f>(U23-W23)*0.9</f>
        <v>0.5796</v>
      </c>
      <c r="D70" s="78"/>
      <c r="E70" s="78"/>
      <c r="F70" s="185">
        <f>VLOOKUP(T15,B70:C74,2,0)</f>
        <v>0.5796</v>
      </c>
      <c r="G70" s="185"/>
      <c r="H70" s="185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BS70" s="78"/>
      <c r="BT70" s="78"/>
      <c r="BU70" s="78"/>
      <c r="BV70" s="78"/>
      <c r="BW70" s="78"/>
      <c r="BX70" s="78"/>
      <c r="BY70" s="78"/>
      <c r="BZ70" s="78"/>
      <c r="CA70" s="83" t="str">
        <f t="shared" si="41"/>
        <v/>
      </c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82" t="s">
        <v>73</v>
      </c>
      <c r="CS70" s="80">
        <v>865</v>
      </c>
      <c r="CT70" s="81" t="s">
        <v>75</v>
      </c>
      <c r="CU70" s="78"/>
      <c r="CV70" s="78"/>
      <c r="CW70" s="78"/>
      <c r="CX70" s="78"/>
      <c r="CY70" s="78"/>
      <c r="CZ70" s="78"/>
      <c r="DA70" s="84">
        <v>0.2</v>
      </c>
      <c r="DB70" s="78"/>
      <c r="DC70" s="78"/>
      <c r="DD70" s="78"/>
      <c r="DE70" s="78"/>
      <c r="DF70" s="78"/>
      <c r="DG70" s="78"/>
      <c r="DH70" s="78"/>
      <c r="DI70" s="78"/>
      <c r="DW70" s="78"/>
      <c r="DX70" s="78"/>
      <c r="DY70" s="78"/>
      <c r="DZ70" s="78"/>
      <c r="IG70" s="78"/>
      <c r="IH70" s="78"/>
      <c r="II70" s="78"/>
      <c r="IJ70" s="78"/>
      <c r="IK70" s="78"/>
      <c r="IL70" s="78"/>
      <c r="IM70" s="78"/>
      <c r="IN70" s="78"/>
      <c r="IO70" s="78"/>
      <c r="IP70" s="78"/>
      <c r="IQ70" s="78"/>
      <c r="IR70" s="78"/>
      <c r="IS70" s="78"/>
      <c r="IT70" s="78"/>
      <c r="IU70" s="78"/>
    </row>
    <row r="71" spans="2:255" s="79" customFormat="1" x14ac:dyDescent="0.2">
      <c r="B71" s="78">
        <v>28</v>
      </c>
      <c r="C71" s="92">
        <f>(U23-W23)*0.9</f>
        <v>0.5796</v>
      </c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BS71" s="78"/>
      <c r="BT71" s="78"/>
      <c r="BU71" s="78"/>
      <c r="BV71" s="78"/>
      <c r="BW71" s="78"/>
      <c r="BX71" s="78"/>
      <c r="BY71" s="78"/>
      <c r="BZ71" s="78"/>
      <c r="CA71" s="83" t="str">
        <f t="shared" si="41"/>
        <v/>
      </c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82" t="s">
        <v>116</v>
      </c>
      <c r="CS71" s="80">
        <v>639</v>
      </c>
      <c r="CT71" s="81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W71" s="78"/>
      <c r="DX71" s="78"/>
      <c r="DY71" s="78"/>
      <c r="DZ71" s="78"/>
      <c r="IG71" s="78"/>
      <c r="IH71" s="78"/>
      <c r="II71" s="78"/>
      <c r="IJ71" s="78"/>
      <c r="IK71" s="78"/>
      <c r="IL71" s="78"/>
      <c r="IM71" s="78"/>
      <c r="IN71" s="78"/>
      <c r="IO71" s="78"/>
      <c r="IP71" s="78"/>
      <c r="IQ71" s="78"/>
      <c r="IR71" s="78"/>
      <c r="IS71" s="78"/>
      <c r="IT71" s="78"/>
      <c r="IU71" s="78"/>
    </row>
    <row r="72" spans="2:255" s="79" customFormat="1" x14ac:dyDescent="0.2">
      <c r="B72" s="78">
        <v>19</v>
      </c>
      <c r="C72" s="92">
        <f>(U23-W23)*0.9</f>
        <v>0.5796</v>
      </c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BS72" s="78"/>
      <c r="BT72" s="78"/>
      <c r="BU72" s="78"/>
      <c r="BV72" s="78"/>
      <c r="BW72" s="78"/>
      <c r="BX72" s="78"/>
      <c r="BY72" s="78"/>
      <c r="BZ72" s="78"/>
      <c r="CA72" s="83" t="str">
        <f t="shared" si="41"/>
        <v/>
      </c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82" t="s">
        <v>119</v>
      </c>
      <c r="CS72" s="80">
        <v>498</v>
      </c>
      <c r="CT72" s="81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W72" s="78"/>
      <c r="DX72" s="78"/>
      <c r="DY72" s="78"/>
      <c r="DZ72" s="78"/>
      <c r="IG72" s="78"/>
      <c r="IH72" s="78"/>
      <c r="II72" s="78"/>
      <c r="IJ72" s="78"/>
      <c r="IK72" s="78"/>
      <c r="IL72" s="78"/>
      <c r="IM72" s="78"/>
      <c r="IN72" s="78"/>
      <c r="IO72" s="78"/>
      <c r="IP72" s="78"/>
      <c r="IQ72" s="78"/>
      <c r="IR72" s="78"/>
      <c r="IS72" s="78"/>
      <c r="IT72" s="78"/>
      <c r="IU72" s="78"/>
    </row>
    <row r="73" spans="2:255" s="79" customFormat="1" x14ac:dyDescent="0.2">
      <c r="B73" s="78">
        <v>37</v>
      </c>
      <c r="C73" s="92">
        <f>(U23-W23)*0.9</f>
        <v>0.5796</v>
      </c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BS73" s="78"/>
      <c r="BT73" s="78"/>
      <c r="BU73" s="78"/>
      <c r="BV73" s="78"/>
      <c r="BW73" s="78"/>
      <c r="BX73" s="78"/>
      <c r="BY73" s="78"/>
      <c r="BZ73" s="78"/>
      <c r="CA73" s="83" t="str">
        <f t="shared" si="41"/>
        <v/>
      </c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82" t="s">
        <v>120</v>
      </c>
      <c r="CS73" s="80">
        <v>508</v>
      </c>
      <c r="CT73" s="81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W73" s="78"/>
      <c r="DX73" s="78"/>
      <c r="DY73" s="78"/>
      <c r="DZ73" s="78"/>
      <c r="IG73" s="78"/>
      <c r="IH73" s="78"/>
      <c r="II73" s="78"/>
      <c r="IJ73" s="78"/>
      <c r="IK73" s="78"/>
      <c r="IL73" s="78"/>
      <c r="IM73" s="78"/>
      <c r="IN73" s="78"/>
      <c r="IO73" s="78"/>
      <c r="IP73" s="78"/>
      <c r="IQ73" s="78"/>
      <c r="IR73" s="78"/>
      <c r="IS73" s="78"/>
      <c r="IT73" s="78"/>
      <c r="IU73" s="78"/>
    </row>
    <row r="74" spans="2:255" s="79" customFormat="1" x14ac:dyDescent="0.2">
      <c r="B74" s="78">
        <v>100</v>
      </c>
      <c r="C74" s="92">
        <v>1</v>
      </c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BS74" s="78"/>
      <c r="BT74" s="78"/>
      <c r="BU74" s="78"/>
      <c r="BV74" s="78"/>
      <c r="BW74" s="78"/>
      <c r="BX74" s="78"/>
      <c r="BY74" s="78"/>
      <c r="BZ74" s="78"/>
      <c r="CA74" s="83" t="str">
        <f t="shared" si="41"/>
        <v/>
      </c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82" t="s">
        <v>117</v>
      </c>
      <c r="CS74" s="80">
        <v>409</v>
      </c>
      <c r="CT74" s="81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W74" s="78"/>
      <c r="DX74" s="78"/>
      <c r="DY74" s="78"/>
      <c r="DZ74" s="78"/>
      <c r="IG74" s="78"/>
      <c r="IH74" s="78"/>
      <c r="II74" s="78"/>
      <c r="IJ74" s="78"/>
      <c r="IK74" s="78"/>
      <c r="IL74" s="78"/>
      <c r="IM74" s="78"/>
      <c r="IN74" s="78"/>
      <c r="IO74" s="78"/>
      <c r="IP74" s="78"/>
      <c r="IQ74" s="78"/>
      <c r="IR74" s="78"/>
      <c r="IS74" s="78"/>
      <c r="IT74" s="78"/>
      <c r="IU74" s="78"/>
    </row>
    <row r="75" spans="2:255" s="79" customFormat="1" x14ac:dyDescent="0.2">
      <c r="B75" s="78">
        <v>55</v>
      </c>
      <c r="C75" s="92">
        <f>(U24-W24)*0.9</f>
        <v>0.5796</v>
      </c>
      <c r="D75" s="78"/>
      <c r="E75" s="78"/>
      <c r="F75" s="185">
        <f>VLOOKUP(T15,B75:C79,2,0)</f>
        <v>0.5796</v>
      </c>
      <c r="G75" s="185"/>
      <c r="H75" s="185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BS75" s="78"/>
      <c r="BT75" s="78"/>
      <c r="BU75" s="78"/>
      <c r="BV75" s="78"/>
      <c r="BW75" s="78"/>
      <c r="BX75" s="78"/>
      <c r="BY75" s="78"/>
      <c r="BZ75" s="78"/>
      <c r="CA75" s="83" t="str">
        <f t="shared" si="41"/>
        <v/>
      </c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82" t="s">
        <v>118</v>
      </c>
      <c r="CS75" s="80">
        <v>420</v>
      </c>
      <c r="CT75" s="81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W75" s="78"/>
      <c r="DX75" s="78"/>
      <c r="DY75" s="78"/>
      <c r="DZ75" s="78"/>
      <c r="IG75" s="78"/>
      <c r="IH75" s="78"/>
      <c r="II75" s="78"/>
      <c r="IJ75" s="78"/>
      <c r="IK75" s="78"/>
      <c r="IL75" s="78"/>
      <c r="IM75" s="78"/>
      <c r="IN75" s="78"/>
      <c r="IO75" s="78"/>
      <c r="IP75" s="78"/>
      <c r="IQ75" s="78"/>
      <c r="IR75" s="78"/>
      <c r="IS75" s="78"/>
      <c r="IT75" s="78"/>
      <c r="IU75" s="78"/>
    </row>
    <row r="76" spans="2:255" s="78" customFormat="1" x14ac:dyDescent="0.2">
      <c r="B76" s="78">
        <v>28</v>
      </c>
      <c r="C76" s="92">
        <f>(U24-W24)*0.9</f>
        <v>0.5796</v>
      </c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79"/>
      <c r="BK76" s="79"/>
      <c r="BL76" s="79"/>
      <c r="BM76" s="79"/>
      <c r="BN76" s="79"/>
      <c r="BO76" s="79"/>
      <c r="BP76" s="79"/>
      <c r="BQ76" s="79"/>
      <c r="BR76" s="79"/>
      <c r="CA76" s="83" t="str">
        <f t="shared" si="41"/>
        <v/>
      </c>
      <c r="CR76" s="81"/>
      <c r="CS76" s="81"/>
      <c r="CT76" s="81"/>
    </row>
    <row r="77" spans="2:255" s="78" customFormat="1" x14ac:dyDescent="0.2">
      <c r="B77" s="78">
        <v>19</v>
      </c>
      <c r="C77" s="92">
        <f>(U24-W24)*0.9</f>
        <v>0.5796</v>
      </c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79"/>
      <c r="BH77" s="79"/>
      <c r="BI77" s="79"/>
      <c r="BJ77" s="79"/>
      <c r="BK77" s="79"/>
      <c r="BL77" s="79"/>
      <c r="BM77" s="79"/>
      <c r="BN77" s="79"/>
      <c r="BO77" s="79"/>
      <c r="BP77" s="79"/>
      <c r="BQ77" s="79"/>
      <c r="BR77" s="79"/>
      <c r="CA77" s="83" t="str">
        <f t="shared" si="41"/>
        <v/>
      </c>
      <c r="CR77" s="82"/>
      <c r="CS77" s="82"/>
      <c r="CT77" s="81"/>
    </row>
    <row r="78" spans="2:255" s="78" customFormat="1" x14ac:dyDescent="0.2">
      <c r="B78" s="78">
        <v>37</v>
      </c>
      <c r="C78" s="92">
        <f>(U24-W24)*0.9</f>
        <v>0.5796</v>
      </c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  <c r="AW78" s="79"/>
      <c r="AX78" s="79"/>
      <c r="AY78" s="79"/>
      <c r="AZ78" s="79"/>
      <c r="BA78" s="79"/>
      <c r="BB78" s="79"/>
      <c r="BC78" s="79"/>
      <c r="BD78" s="79"/>
      <c r="BE78" s="79"/>
      <c r="BF78" s="79"/>
      <c r="BG78" s="79"/>
      <c r="BH78" s="79"/>
      <c r="BI78" s="79"/>
      <c r="BJ78" s="79"/>
      <c r="BK78" s="79"/>
      <c r="BL78" s="79"/>
      <c r="BM78" s="79"/>
      <c r="BN78" s="79"/>
      <c r="BO78" s="79"/>
      <c r="BP78" s="79"/>
      <c r="BQ78" s="79"/>
      <c r="BR78" s="79"/>
      <c r="CA78" s="83" t="str">
        <f t="shared" si="41"/>
        <v/>
      </c>
      <c r="CR78" s="82"/>
      <c r="CS78" s="82"/>
      <c r="CT78" s="82"/>
    </row>
    <row r="79" spans="2:255" s="78" customFormat="1" x14ac:dyDescent="0.35">
      <c r="B79" s="78">
        <v>100</v>
      </c>
      <c r="C79" s="92">
        <v>1</v>
      </c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79"/>
      <c r="BK79" s="79"/>
      <c r="BL79" s="79"/>
      <c r="BM79" s="79"/>
      <c r="BN79" s="79"/>
      <c r="BO79" s="79"/>
      <c r="BP79" s="79"/>
      <c r="BQ79" s="79"/>
      <c r="BR79" s="79"/>
      <c r="CA79" s="83" t="str">
        <f t="shared" si="41"/>
        <v/>
      </c>
      <c r="CR79" s="85"/>
      <c r="CS79" s="85"/>
      <c r="CT79" s="85"/>
    </row>
    <row r="80" spans="2:255" s="78" customFormat="1" x14ac:dyDescent="0.35">
      <c r="B80" s="78">
        <v>55</v>
      </c>
      <c r="C80" s="92">
        <f>(U25-W25)*0.9</f>
        <v>0</v>
      </c>
      <c r="F80" s="185">
        <f>VLOOKUP(T15,B80:C84,2,0)</f>
        <v>0</v>
      </c>
      <c r="G80" s="185"/>
      <c r="H80" s="185"/>
      <c r="CA80" s="83" t="str">
        <f t="shared" si="41"/>
        <v/>
      </c>
      <c r="CR80" s="85"/>
      <c r="CS80" s="85"/>
      <c r="CT80" s="85"/>
    </row>
    <row r="81" spans="2:234" s="78" customFormat="1" x14ac:dyDescent="0.35">
      <c r="B81" s="78">
        <v>28</v>
      </c>
      <c r="C81" s="92">
        <f>(U25-W25)*0.9</f>
        <v>0</v>
      </c>
      <c r="CA81" s="83" t="str">
        <f t="shared" si="41"/>
        <v/>
      </c>
      <c r="CR81" s="85"/>
      <c r="CS81" s="85"/>
      <c r="CT81" s="85"/>
    </row>
    <row r="82" spans="2:234" s="78" customFormat="1" x14ac:dyDescent="0.35">
      <c r="B82" s="78">
        <v>19</v>
      </c>
      <c r="C82" s="92">
        <f>(U25-W25)*0.9</f>
        <v>0</v>
      </c>
      <c r="CA82" s="83" t="str">
        <f t="shared" si="41"/>
        <v/>
      </c>
      <c r="CR82" s="85"/>
      <c r="CS82" s="85"/>
      <c r="CT82" s="85"/>
    </row>
    <row r="83" spans="2:234" s="78" customFormat="1" x14ac:dyDescent="0.35">
      <c r="B83" s="78">
        <v>37</v>
      </c>
      <c r="C83" s="92">
        <f>(U25-W25)*0.9</f>
        <v>0</v>
      </c>
      <c r="CA83" s="83" t="str">
        <f t="shared" si="41"/>
        <v/>
      </c>
      <c r="CR83" s="85"/>
      <c r="CS83" s="85"/>
      <c r="CT83" s="85"/>
    </row>
    <row r="84" spans="2:234" s="78" customFormat="1" x14ac:dyDescent="0.35">
      <c r="B84" s="78">
        <v>100</v>
      </c>
      <c r="C84" s="92">
        <v>1</v>
      </c>
      <c r="CA84" s="83" t="str">
        <f t="shared" si="41"/>
        <v/>
      </c>
      <c r="CR84" s="85"/>
      <c r="CS84" s="85"/>
      <c r="CT84" s="85"/>
      <c r="CU84" s="82"/>
      <c r="CV84" s="82"/>
    </row>
    <row r="85" spans="2:234" s="78" customFormat="1" x14ac:dyDescent="0.35">
      <c r="B85" s="78">
        <v>55</v>
      </c>
      <c r="C85" s="92">
        <f>(U26-W26)*0.9</f>
        <v>0</v>
      </c>
      <c r="F85" s="185">
        <f>VLOOKUP(T15,B85:C89,2,0)</f>
        <v>0</v>
      </c>
      <c r="G85" s="185"/>
      <c r="H85" s="185"/>
      <c r="CA85" s="83" t="str">
        <f t="shared" si="41"/>
        <v/>
      </c>
      <c r="CR85" s="85"/>
      <c r="CS85" s="85"/>
      <c r="CT85" s="85"/>
      <c r="CU85" s="81"/>
      <c r="CV85" s="81"/>
    </row>
    <row r="86" spans="2:234" s="78" customFormat="1" x14ac:dyDescent="0.35">
      <c r="B86" s="78">
        <v>28</v>
      </c>
      <c r="C86" s="92">
        <f>(U26-W26)*0.9</f>
        <v>0</v>
      </c>
      <c r="CA86" s="83" t="str">
        <f t="shared" si="41"/>
        <v/>
      </c>
      <c r="CR86" s="85"/>
      <c r="CS86" s="85"/>
      <c r="CT86" s="85"/>
      <c r="CU86" s="82"/>
      <c r="CV86" s="82"/>
      <c r="CW86" s="82"/>
    </row>
    <row r="87" spans="2:234" s="78" customFormat="1" x14ac:dyDescent="0.35">
      <c r="B87" s="78">
        <v>19</v>
      </c>
      <c r="C87" s="92">
        <f>(U26-W26)*0.9</f>
        <v>0</v>
      </c>
      <c r="CA87" s="83" t="str">
        <f t="shared" si="41"/>
        <v/>
      </c>
      <c r="CR87" s="85"/>
      <c r="CS87" s="85"/>
      <c r="CT87" s="85"/>
      <c r="CU87" s="81"/>
      <c r="CV87" s="81"/>
    </row>
    <row r="88" spans="2:234" s="85" customFormat="1" x14ac:dyDescent="0.35">
      <c r="B88" s="78">
        <v>37</v>
      </c>
      <c r="C88" s="92">
        <f>(U26-W26)*0.9</f>
        <v>0</v>
      </c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8"/>
      <c r="BR88" s="78"/>
      <c r="BS88" s="78"/>
      <c r="BT88" s="78"/>
      <c r="BU88" s="78"/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U88" s="86"/>
      <c r="CV88" s="81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</row>
    <row r="89" spans="2:234" s="85" customFormat="1" x14ac:dyDescent="0.35">
      <c r="B89" s="78">
        <v>100</v>
      </c>
      <c r="C89" s="92">
        <v>1</v>
      </c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8"/>
      <c r="BR89" s="78"/>
      <c r="BS89" s="78"/>
      <c r="BT89" s="78"/>
      <c r="BU89" s="78"/>
      <c r="BV89" s="78"/>
      <c r="BW89" s="78"/>
      <c r="CQ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</row>
    <row r="90" spans="2:234" s="85" customFormat="1" x14ac:dyDescent="0.35">
      <c r="B90" s="78">
        <v>55</v>
      </c>
      <c r="C90" s="92">
        <f>(U27-W27)*0.9</f>
        <v>0</v>
      </c>
      <c r="D90" s="78"/>
      <c r="E90" s="78"/>
      <c r="F90" s="185">
        <f>VLOOKUP(T15,B90:C94,2,0)</f>
        <v>0</v>
      </c>
      <c r="G90" s="185"/>
      <c r="H90" s="185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  <c r="BO90" s="78"/>
      <c r="BP90" s="78"/>
      <c r="BQ90" s="78"/>
      <c r="BR90" s="78"/>
      <c r="BS90" s="78"/>
      <c r="BT90" s="78"/>
      <c r="BU90" s="78"/>
      <c r="BV90" s="78"/>
      <c r="BW90" s="78"/>
      <c r="CQ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</row>
    <row r="91" spans="2:234" s="85" customFormat="1" x14ac:dyDescent="0.35">
      <c r="B91" s="78">
        <v>28</v>
      </c>
      <c r="C91" s="92">
        <f>(U27-W27)*0.9</f>
        <v>0</v>
      </c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  <c r="BS91" s="78"/>
      <c r="BT91" s="78"/>
      <c r="BU91" s="78"/>
      <c r="BV91" s="78"/>
      <c r="BW91" s="78"/>
      <c r="CQ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</row>
    <row r="92" spans="2:234" s="85" customFormat="1" x14ac:dyDescent="0.35">
      <c r="B92" s="78">
        <v>19</v>
      </c>
      <c r="C92" s="92">
        <f>(U27-W27)*0.9</f>
        <v>0</v>
      </c>
      <c r="D92" s="78"/>
      <c r="E92" s="78"/>
      <c r="F92" s="78"/>
      <c r="G92" s="78"/>
      <c r="H92" s="78"/>
      <c r="CQ92" s="78"/>
      <c r="CU92" s="78"/>
      <c r="CV92" s="78"/>
      <c r="CW92" s="78"/>
      <c r="CX92" s="78"/>
      <c r="CY92" s="78"/>
      <c r="CZ92" s="78"/>
      <c r="DA92" s="78"/>
      <c r="DB92" s="78"/>
      <c r="DC92" s="78"/>
      <c r="GU92" s="78"/>
      <c r="GV92" s="78"/>
      <c r="GW92" s="78"/>
      <c r="GX92" s="78"/>
      <c r="GY92" s="78"/>
      <c r="GZ92" s="78"/>
      <c r="HA92" s="78"/>
      <c r="HB92" s="78"/>
      <c r="HC92" s="78"/>
      <c r="HD92" s="78"/>
      <c r="HE92" s="78"/>
      <c r="HF92" s="78"/>
      <c r="HG92" s="78"/>
      <c r="HH92" s="78"/>
      <c r="HI92" s="78"/>
      <c r="HJ92" s="78"/>
      <c r="HK92" s="78"/>
      <c r="HL92" s="78"/>
      <c r="HM92" s="78"/>
      <c r="HN92" s="78"/>
      <c r="HO92" s="78"/>
      <c r="HP92" s="78"/>
      <c r="HQ92" s="78"/>
      <c r="HR92" s="78"/>
      <c r="HS92" s="78"/>
      <c r="HT92" s="78"/>
      <c r="HU92" s="78"/>
      <c r="HV92" s="78"/>
      <c r="HW92" s="78"/>
      <c r="HX92" s="78"/>
      <c r="HY92" s="78"/>
      <c r="HZ92" s="78"/>
    </row>
    <row r="93" spans="2:234" s="85" customFormat="1" x14ac:dyDescent="0.35">
      <c r="B93" s="78">
        <v>37</v>
      </c>
      <c r="C93" s="92">
        <f>(U27-W27)*0.9</f>
        <v>0</v>
      </c>
      <c r="D93" s="78"/>
      <c r="E93" s="78"/>
      <c r="F93" s="78"/>
      <c r="G93" s="78"/>
      <c r="H93" s="78"/>
      <c r="CQ93" s="78"/>
      <c r="CU93" s="78"/>
      <c r="CV93" s="78"/>
      <c r="CW93" s="78"/>
      <c r="CX93" s="78"/>
      <c r="CY93" s="78"/>
      <c r="CZ93" s="78"/>
      <c r="DA93" s="78"/>
      <c r="DB93" s="78"/>
      <c r="DC93" s="78"/>
      <c r="GU93" s="78"/>
      <c r="GV93" s="78"/>
      <c r="GW93" s="78"/>
      <c r="GX93" s="78"/>
      <c r="GY93" s="78"/>
      <c r="GZ93" s="78"/>
      <c r="HA93" s="78"/>
      <c r="HB93" s="78"/>
      <c r="HC93" s="78"/>
      <c r="HD93" s="78"/>
      <c r="HE93" s="78"/>
      <c r="HF93" s="78"/>
      <c r="HG93" s="78"/>
      <c r="HH93" s="78"/>
      <c r="HI93" s="78"/>
      <c r="HJ93" s="78"/>
      <c r="HK93" s="78"/>
      <c r="HL93" s="78"/>
      <c r="HM93" s="78"/>
      <c r="HN93" s="78"/>
      <c r="HO93" s="78"/>
      <c r="HP93" s="78"/>
      <c r="HQ93" s="78"/>
      <c r="HR93" s="78"/>
      <c r="HS93" s="78"/>
      <c r="HT93" s="78"/>
      <c r="HV93" s="78"/>
      <c r="HX93" s="78"/>
      <c r="HY93" s="78"/>
      <c r="HZ93" s="78"/>
    </row>
    <row r="94" spans="2:234" s="85" customFormat="1" x14ac:dyDescent="0.35">
      <c r="B94" s="78">
        <v>100</v>
      </c>
      <c r="C94" s="92">
        <v>1</v>
      </c>
      <c r="D94" s="78"/>
      <c r="E94" s="78"/>
      <c r="F94" s="78"/>
      <c r="G94" s="78"/>
      <c r="H94" s="78"/>
      <c r="CQ94" s="78"/>
      <c r="CU94" s="78"/>
      <c r="CV94" s="78"/>
      <c r="CW94" s="78"/>
      <c r="CX94" s="78"/>
      <c r="CY94" s="78"/>
      <c r="CZ94" s="78"/>
      <c r="DA94" s="78"/>
      <c r="DB94" s="78"/>
      <c r="DC94" s="78"/>
    </row>
    <row r="95" spans="2:234" s="85" customFormat="1" x14ac:dyDescent="0.35">
      <c r="B95" s="78">
        <v>55</v>
      </c>
      <c r="C95" s="92">
        <f>(U28-W28)*0.9</f>
        <v>0</v>
      </c>
      <c r="D95" s="78"/>
      <c r="E95" s="78"/>
      <c r="F95" s="185">
        <f>VLOOKUP(T15,B95:C99,2,0)</f>
        <v>0</v>
      </c>
      <c r="G95" s="185"/>
      <c r="H95" s="185"/>
      <c r="CQ95" s="78"/>
      <c r="CU95" s="78"/>
      <c r="CV95" s="78"/>
      <c r="CW95" s="78"/>
      <c r="CX95" s="78"/>
      <c r="CY95" s="78"/>
      <c r="CZ95" s="78"/>
      <c r="DA95" s="78"/>
      <c r="DB95" s="78"/>
      <c r="DC95" s="78"/>
    </row>
    <row r="96" spans="2:234" s="85" customFormat="1" x14ac:dyDescent="0.35">
      <c r="B96" s="78">
        <v>28</v>
      </c>
      <c r="C96" s="92">
        <f>(U28-W28)*0.9</f>
        <v>0</v>
      </c>
      <c r="D96" s="78"/>
      <c r="E96" s="78"/>
      <c r="F96" s="78"/>
      <c r="G96" s="78"/>
      <c r="H96" s="78"/>
    </row>
    <row r="97" spans="2:78" s="85" customFormat="1" x14ac:dyDescent="0.35">
      <c r="B97" s="78">
        <v>19</v>
      </c>
      <c r="C97" s="92">
        <f>(U28-W28)*0.9</f>
        <v>0</v>
      </c>
      <c r="D97" s="78"/>
      <c r="E97" s="78"/>
      <c r="F97" s="78"/>
      <c r="G97" s="78"/>
      <c r="H97" s="78"/>
    </row>
    <row r="98" spans="2:78" s="85" customFormat="1" x14ac:dyDescent="0.35">
      <c r="B98" s="78">
        <v>37</v>
      </c>
      <c r="C98" s="92">
        <f>(U28-W28)*0.9</f>
        <v>0</v>
      </c>
      <c r="D98" s="78"/>
      <c r="E98" s="78"/>
      <c r="F98" s="78"/>
      <c r="G98" s="78"/>
      <c r="H98" s="78"/>
    </row>
    <row r="99" spans="2:78" s="85" customFormat="1" x14ac:dyDescent="0.35">
      <c r="B99" s="78">
        <v>100</v>
      </c>
      <c r="C99" s="92">
        <v>1</v>
      </c>
      <c r="D99" s="78"/>
      <c r="E99" s="78"/>
      <c r="F99" s="78"/>
      <c r="G99" s="78"/>
      <c r="H99" s="78"/>
    </row>
    <row r="100" spans="2:78" s="85" customFormat="1" x14ac:dyDescent="0.35">
      <c r="B100" s="78">
        <v>55</v>
      </c>
      <c r="C100" s="92">
        <f>(U29-W29)*0.9</f>
        <v>0</v>
      </c>
      <c r="D100" s="78"/>
      <c r="E100" s="78"/>
      <c r="F100" s="185">
        <f>VLOOKUP(T15,B100:C104,2,0)</f>
        <v>0</v>
      </c>
      <c r="G100" s="185"/>
      <c r="H100" s="185"/>
    </row>
    <row r="101" spans="2:78" s="85" customFormat="1" x14ac:dyDescent="0.35">
      <c r="B101" s="78">
        <v>28</v>
      </c>
      <c r="C101" s="92">
        <f>(U29-W29)*0.9</f>
        <v>0</v>
      </c>
      <c r="D101" s="78"/>
      <c r="E101" s="78"/>
      <c r="F101" s="78"/>
      <c r="G101" s="78"/>
      <c r="H101" s="78"/>
    </row>
    <row r="102" spans="2:78" s="85" customFormat="1" x14ac:dyDescent="0.35">
      <c r="B102" s="78">
        <v>19</v>
      </c>
      <c r="C102" s="92">
        <f>(U29-W29)*0.9</f>
        <v>0</v>
      </c>
      <c r="D102" s="78"/>
      <c r="E102" s="78"/>
      <c r="F102" s="78"/>
      <c r="G102" s="78"/>
      <c r="H102" s="78"/>
    </row>
    <row r="103" spans="2:78" s="85" customFormat="1" x14ac:dyDescent="0.35">
      <c r="B103" s="78">
        <v>37</v>
      </c>
      <c r="C103" s="92">
        <f>(U29-W29)*0.9</f>
        <v>0</v>
      </c>
      <c r="D103" s="78"/>
      <c r="E103" s="78"/>
      <c r="F103" s="78"/>
      <c r="G103" s="78"/>
      <c r="H103" s="78"/>
    </row>
    <row r="104" spans="2:78" s="85" customFormat="1" x14ac:dyDescent="0.35">
      <c r="B104" s="78">
        <v>100</v>
      </c>
      <c r="C104" s="92">
        <v>1</v>
      </c>
      <c r="D104" s="78"/>
      <c r="E104" s="78"/>
      <c r="F104" s="78"/>
      <c r="G104" s="78"/>
      <c r="H104" s="78"/>
    </row>
    <row r="105" spans="2:78" s="85" customFormat="1" x14ac:dyDescent="0.35">
      <c r="B105" s="78">
        <v>55</v>
      </c>
      <c r="C105" s="92">
        <f>(U30-W30)*0.9</f>
        <v>0</v>
      </c>
      <c r="D105" s="78"/>
      <c r="E105" s="78"/>
      <c r="F105" s="185">
        <f>VLOOKUP(T15,B105:C109,2,0)</f>
        <v>0</v>
      </c>
      <c r="G105" s="185"/>
      <c r="H105" s="185"/>
    </row>
    <row r="106" spans="2:78" s="85" customFormat="1" x14ac:dyDescent="0.35">
      <c r="B106" s="78">
        <v>28</v>
      </c>
      <c r="C106" s="92">
        <f>(U30-W30)*0.9</f>
        <v>0</v>
      </c>
      <c r="D106" s="78"/>
      <c r="E106" s="78"/>
      <c r="F106" s="78"/>
      <c r="G106" s="78"/>
      <c r="H106" s="78"/>
    </row>
    <row r="107" spans="2:78" s="85" customFormat="1" x14ac:dyDescent="0.35">
      <c r="B107" s="78">
        <v>19</v>
      </c>
      <c r="C107" s="92">
        <f>(U30-W30)*0.9</f>
        <v>0</v>
      </c>
      <c r="D107" s="78"/>
      <c r="E107" s="78"/>
      <c r="F107" s="78"/>
      <c r="G107" s="78"/>
      <c r="H107" s="78"/>
    </row>
    <row r="108" spans="2:78" s="85" customFormat="1" x14ac:dyDescent="0.35">
      <c r="B108" s="78">
        <v>37</v>
      </c>
      <c r="C108" s="92">
        <f>(U30-W30)*0.9</f>
        <v>0</v>
      </c>
      <c r="D108" s="78"/>
      <c r="E108" s="78"/>
      <c r="F108" s="78"/>
      <c r="G108" s="78"/>
      <c r="H108" s="78"/>
    </row>
    <row r="109" spans="2:78" s="85" customFormat="1" x14ac:dyDescent="0.35">
      <c r="B109" s="78">
        <v>100</v>
      </c>
      <c r="C109" s="92">
        <v>1</v>
      </c>
      <c r="D109" s="78"/>
      <c r="E109" s="78"/>
      <c r="F109" s="78"/>
      <c r="G109" s="78"/>
      <c r="H109" s="78"/>
      <c r="BZ109" s="87"/>
    </row>
    <row r="110" spans="2:78" s="85" customFormat="1" x14ac:dyDescent="0.35">
      <c r="B110" s="78">
        <v>55</v>
      </c>
      <c r="C110" s="92">
        <f>(U31-W31)*0.9</f>
        <v>0</v>
      </c>
      <c r="D110" s="78"/>
      <c r="E110" s="78"/>
      <c r="F110" s="185">
        <f>VLOOKUP(T15,B110:C114,2,0)</f>
        <v>0</v>
      </c>
      <c r="G110" s="185"/>
      <c r="H110" s="185"/>
      <c r="BZ110" s="87"/>
    </row>
    <row r="111" spans="2:78" s="85" customFormat="1" x14ac:dyDescent="0.35">
      <c r="B111" s="78">
        <v>28</v>
      </c>
      <c r="C111" s="92">
        <f>(U31-W31)*0.9</f>
        <v>0</v>
      </c>
      <c r="D111" s="78"/>
      <c r="E111" s="78"/>
      <c r="F111" s="78"/>
      <c r="G111" s="78"/>
      <c r="H111" s="78"/>
      <c r="BZ111" s="87"/>
    </row>
    <row r="112" spans="2:78" s="85" customFormat="1" x14ac:dyDescent="0.35">
      <c r="B112" s="78">
        <v>19</v>
      </c>
      <c r="C112" s="92">
        <f>(U31-W31)*0.9</f>
        <v>0</v>
      </c>
      <c r="D112" s="78"/>
      <c r="E112" s="78"/>
      <c r="F112" s="78"/>
      <c r="G112" s="78"/>
      <c r="H112" s="78"/>
      <c r="BZ112" s="87"/>
    </row>
    <row r="113" spans="2:78" s="85" customFormat="1" x14ac:dyDescent="0.35">
      <c r="B113" s="78">
        <v>37</v>
      </c>
      <c r="C113" s="92">
        <f>(U31-W31)*0.9</f>
        <v>0</v>
      </c>
      <c r="D113" s="78"/>
      <c r="E113" s="78"/>
      <c r="F113" s="78"/>
      <c r="G113" s="78"/>
      <c r="H113" s="78"/>
      <c r="BZ113" s="87"/>
    </row>
    <row r="114" spans="2:78" s="85" customFormat="1" x14ac:dyDescent="0.35">
      <c r="B114" s="78">
        <v>100</v>
      </c>
      <c r="C114" s="92">
        <v>1</v>
      </c>
      <c r="D114" s="78"/>
      <c r="E114" s="78"/>
      <c r="F114" s="78"/>
      <c r="G114" s="78"/>
      <c r="H114" s="78"/>
      <c r="BZ114" s="87"/>
    </row>
    <row r="115" spans="2:78" s="85" customFormat="1" x14ac:dyDescent="0.35">
      <c r="B115" s="78">
        <v>55</v>
      </c>
      <c r="C115" s="92">
        <f>(U32-W32)*0.9</f>
        <v>0</v>
      </c>
      <c r="D115" s="78"/>
      <c r="E115" s="78"/>
      <c r="F115" s="185">
        <f>VLOOKUP(T15,B115:C119,2,0)</f>
        <v>0</v>
      </c>
      <c r="G115" s="185"/>
      <c r="H115" s="185"/>
      <c r="BZ115" s="87"/>
    </row>
    <row r="116" spans="2:78" s="85" customFormat="1" x14ac:dyDescent="0.35">
      <c r="B116" s="78">
        <v>28</v>
      </c>
      <c r="C116" s="92">
        <f>(U32-W32)*0.9</f>
        <v>0</v>
      </c>
      <c r="D116" s="78"/>
      <c r="E116" s="78"/>
      <c r="F116" s="78"/>
      <c r="G116" s="78"/>
      <c r="H116" s="78"/>
      <c r="BZ116" s="87"/>
    </row>
    <row r="117" spans="2:78" s="85" customFormat="1" x14ac:dyDescent="0.35">
      <c r="B117" s="78">
        <v>19</v>
      </c>
      <c r="C117" s="92">
        <f>(U32-W32)*0.9</f>
        <v>0</v>
      </c>
      <c r="D117" s="78"/>
      <c r="E117" s="78"/>
      <c r="F117" s="78"/>
      <c r="G117" s="78"/>
      <c r="H117" s="78"/>
      <c r="BZ117" s="87"/>
    </row>
    <row r="118" spans="2:78" s="85" customFormat="1" x14ac:dyDescent="0.35">
      <c r="B118" s="78">
        <v>37</v>
      </c>
      <c r="C118" s="92">
        <f>(U32-W32)*0.9</f>
        <v>0</v>
      </c>
      <c r="D118" s="78"/>
      <c r="E118" s="78"/>
      <c r="F118" s="78"/>
      <c r="G118" s="78"/>
      <c r="H118" s="78"/>
      <c r="BZ118" s="87"/>
    </row>
    <row r="119" spans="2:78" s="85" customFormat="1" x14ac:dyDescent="0.35">
      <c r="B119" s="78">
        <v>100</v>
      </c>
      <c r="C119" s="92">
        <v>1</v>
      </c>
      <c r="D119" s="78"/>
      <c r="E119" s="78"/>
      <c r="F119" s="78"/>
      <c r="G119" s="78"/>
      <c r="H119" s="78"/>
      <c r="BZ119" s="87"/>
    </row>
    <row r="120" spans="2:78" s="85" customFormat="1" x14ac:dyDescent="0.35">
      <c r="B120" s="78">
        <v>55</v>
      </c>
      <c r="C120" s="92">
        <f>(U33-W33)*0.9</f>
        <v>0</v>
      </c>
      <c r="D120" s="78"/>
      <c r="E120" s="78"/>
      <c r="F120" s="185">
        <f>VLOOKUP(T15,B120:C124,2,0)</f>
        <v>0</v>
      </c>
      <c r="G120" s="185"/>
      <c r="H120" s="185"/>
      <c r="BZ120" s="87"/>
    </row>
    <row r="121" spans="2:78" s="85" customFormat="1" x14ac:dyDescent="0.35">
      <c r="B121" s="78">
        <v>28</v>
      </c>
      <c r="C121" s="92">
        <f>(U33-W33)*0.9</f>
        <v>0</v>
      </c>
      <c r="D121" s="78"/>
      <c r="E121" s="78"/>
      <c r="F121" s="78"/>
      <c r="G121" s="78"/>
      <c r="H121" s="78"/>
      <c r="BZ121" s="87"/>
    </row>
    <row r="122" spans="2:78" s="85" customFormat="1" x14ac:dyDescent="0.35">
      <c r="B122" s="78">
        <v>19</v>
      </c>
      <c r="C122" s="92">
        <f>(U33-W33)*0.9</f>
        <v>0</v>
      </c>
      <c r="D122" s="78"/>
      <c r="E122" s="78"/>
      <c r="F122" s="78"/>
      <c r="G122" s="78"/>
      <c r="H122" s="78"/>
      <c r="BZ122" s="87"/>
    </row>
    <row r="123" spans="2:78" s="85" customFormat="1" x14ac:dyDescent="0.35">
      <c r="B123" s="78">
        <v>37</v>
      </c>
      <c r="C123" s="92">
        <f>(U33-W33)*0.9</f>
        <v>0</v>
      </c>
      <c r="D123" s="78"/>
      <c r="E123" s="78"/>
      <c r="F123" s="78"/>
      <c r="G123" s="78"/>
      <c r="H123" s="78"/>
      <c r="BZ123" s="87"/>
    </row>
    <row r="124" spans="2:78" s="85" customFormat="1" x14ac:dyDescent="0.35">
      <c r="B124" s="78">
        <v>100</v>
      </c>
      <c r="C124" s="92">
        <v>1</v>
      </c>
      <c r="D124" s="78"/>
      <c r="E124" s="78"/>
      <c r="F124" s="78"/>
      <c r="G124" s="78"/>
      <c r="H124" s="78"/>
      <c r="BZ124" s="87"/>
    </row>
    <row r="125" spans="2:78" s="85" customFormat="1" x14ac:dyDescent="0.35">
      <c r="B125" s="181"/>
      <c r="C125" s="181"/>
      <c r="D125" s="181"/>
      <c r="E125" s="182"/>
      <c r="F125" s="183"/>
      <c r="BZ125" s="87"/>
    </row>
    <row r="126" spans="2:78" s="85" customFormat="1" x14ac:dyDescent="0.35">
      <c r="B126" s="181"/>
      <c r="C126" s="181"/>
      <c r="D126" s="181"/>
      <c r="E126" s="182"/>
      <c r="F126" s="183"/>
      <c r="BZ126" s="87"/>
    </row>
    <row r="127" spans="2:78" s="85" customFormat="1" x14ac:dyDescent="0.35">
      <c r="B127" s="181"/>
      <c r="C127" s="181"/>
      <c r="D127" s="181"/>
      <c r="E127" s="182"/>
      <c r="F127" s="183"/>
      <c r="BZ127" s="87"/>
    </row>
    <row r="128" spans="2:78" s="85" customFormat="1" x14ac:dyDescent="0.35">
      <c r="B128" s="181"/>
      <c r="C128" s="181"/>
      <c r="D128" s="181"/>
      <c r="E128" s="182"/>
      <c r="F128" s="183"/>
      <c r="BZ128" s="87"/>
    </row>
    <row r="129" spans="2:78" s="85" customFormat="1" x14ac:dyDescent="0.35">
      <c r="B129" s="181"/>
      <c r="C129" s="181"/>
      <c r="D129" s="181"/>
      <c r="E129" s="182"/>
      <c r="F129" s="183"/>
      <c r="BZ129" s="87"/>
    </row>
    <row r="130" spans="2:78" s="85" customFormat="1" x14ac:dyDescent="0.35">
      <c r="B130" s="181"/>
      <c r="C130" s="181"/>
      <c r="D130" s="181"/>
      <c r="E130" s="182"/>
      <c r="F130" s="183"/>
      <c r="BZ130" s="87"/>
    </row>
    <row r="131" spans="2:78" s="85" customFormat="1" x14ac:dyDescent="0.35">
      <c r="B131" s="181"/>
      <c r="C131" s="181"/>
      <c r="D131" s="181"/>
      <c r="E131" s="182"/>
      <c r="F131" s="183"/>
      <c r="BZ131" s="87"/>
    </row>
    <row r="132" spans="2:78" s="85" customFormat="1" x14ac:dyDescent="0.35">
      <c r="B132" s="181"/>
      <c r="C132" s="181"/>
      <c r="D132" s="181"/>
      <c r="E132" s="182"/>
      <c r="F132" s="183"/>
      <c r="BZ132" s="87"/>
    </row>
    <row r="133" spans="2:78" s="85" customFormat="1" x14ac:dyDescent="0.35">
      <c r="B133" s="181"/>
      <c r="C133" s="181"/>
      <c r="D133" s="181"/>
      <c r="E133" s="182"/>
      <c r="F133" s="183"/>
      <c r="BZ133" s="87"/>
    </row>
    <row r="134" spans="2:78" s="85" customFormat="1" x14ac:dyDescent="0.35">
      <c r="B134" s="181"/>
      <c r="C134" s="181"/>
      <c r="D134" s="181"/>
      <c r="E134" s="182"/>
      <c r="F134" s="183"/>
      <c r="BZ134" s="87"/>
    </row>
    <row r="135" spans="2:78" s="85" customFormat="1" x14ac:dyDescent="0.35">
      <c r="B135" s="181"/>
      <c r="C135" s="181"/>
      <c r="D135" s="181"/>
      <c r="E135" s="182"/>
      <c r="F135" s="183"/>
      <c r="BZ135" s="87"/>
    </row>
    <row r="136" spans="2:78" s="85" customFormat="1" x14ac:dyDescent="0.35">
      <c r="B136" s="181"/>
      <c r="C136" s="181"/>
      <c r="D136" s="181"/>
      <c r="E136" s="182"/>
      <c r="F136" s="183"/>
      <c r="BZ136" s="87"/>
    </row>
    <row r="137" spans="2:78" s="85" customFormat="1" x14ac:dyDescent="0.35">
      <c r="B137" s="181"/>
      <c r="C137" s="181"/>
      <c r="D137" s="181"/>
      <c r="E137" s="182"/>
      <c r="F137" s="183"/>
      <c r="BZ137" s="87"/>
    </row>
    <row r="138" spans="2:78" s="85" customFormat="1" x14ac:dyDescent="0.35">
      <c r="B138" s="181"/>
      <c r="C138" s="181"/>
      <c r="D138" s="181"/>
      <c r="E138" s="182"/>
      <c r="F138" s="183"/>
      <c r="BZ138" s="87"/>
    </row>
    <row r="139" spans="2:78" s="85" customFormat="1" x14ac:dyDescent="0.35">
      <c r="B139" s="181"/>
      <c r="C139" s="181"/>
      <c r="D139" s="181"/>
      <c r="E139" s="182"/>
      <c r="F139" s="183"/>
      <c r="BZ139" s="87"/>
    </row>
    <row r="140" spans="2:78" s="85" customFormat="1" x14ac:dyDescent="0.35">
      <c r="B140" s="181"/>
      <c r="C140" s="181"/>
      <c r="D140" s="181"/>
      <c r="E140" s="182"/>
      <c r="F140" s="183"/>
      <c r="BZ140" s="87"/>
    </row>
    <row r="141" spans="2:78" s="85" customFormat="1" x14ac:dyDescent="0.35">
      <c r="B141" s="181"/>
      <c r="C141" s="181"/>
      <c r="D141" s="181"/>
      <c r="E141" s="182"/>
      <c r="F141" s="183"/>
      <c r="BZ141" s="87"/>
    </row>
    <row r="142" spans="2:78" s="85" customFormat="1" x14ac:dyDescent="0.35">
      <c r="BZ142" s="87"/>
    </row>
    <row r="143" spans="2:78" s="85" customFormat="1" x14ac:dyDescent="0.35">
      <c r="BZ143" s="87"/>
    </row>
    <row r="144" spans="2:78" s="85" customFormat="1" x14ac:dyDescent="0.35">
      <c r="BZ144" s="87"/>
    </row>
    <row r="145" spans="64:105" s="85" customFormat="1" x14ac:dyDescent="0.35">
      <c r="BZ145" s="87"/>
    </row>
    <row r="146" spans="64:105" s="85" customFormat="1" x14ac:dyDescent="0.35"/>
    <row r="147" spans="64:105" s="85" customFormat="1" x14ac:dyDescent="0.35"/>
    <row r="148" spans="64:105" s="85" customFormat="1" x14ac:dyDescent="0.35"/>
    <row r="149" spans="64:105" s="85" customFormat="1" x14ac:dyDescent="0.35"/>
    <row r="150" spans="64:105" s="105" customFormat="1" x14ac:dyDescent="0.35">
      <c r="BL150" s="85"/>
      <c r="BV150" s="85"/>
      <c r="BW150" s="85"/>
      <c r="CQ150" s="85"/>
      <c r="CU150" s="85"/>
      <c r="CV150" s="85"/>
      <c r="CW150" s="85"/>
      <c r="CX150" s="85"/>
      <c r="CY150" s="85"/>
      <c r="CZ150" s="85"/>
      <c r="DA150" s="85"/>
    </row>
    <row r="151" spans="64:105" s="105" customFormat="1" x14ac:dyDescent="0.35">
      <c r="BL151" s="85"/>
      <c r="BV151" s="85"/>
      <c r="BW151" s="85"/>
      <c r="CQ151" s="85"/>
      <c r="CU151" s="85"/>
      <c r="CV151" s="85"/>
      <c r="CW151" s="85"/>
      <c r="CX151" s="85"/>
      <c r="CY151" s="85"/>
      <c r="CZ151" s="85"/>
      <c r="DA151" s="85"/>
    </row>
    <row r="152" spans="64:105" s="105" customFormat="1" x14ac:dyDescent="0.35">
      <c r="BL152" s="85"/>
      <c r="BV152" s="85"/>
      <c r="BW152" s="85"/>
      <c r="CQ152" s="85"/>
      <c r="CU152" s="85"/>
      <c r="CV152" s="85"/>
      <c r="CW152" s="85"/>
      <c r="CX152" s="85"/>
      <c r="CY152" s="85"/>
      <c r="CZ152" s="85"/>
      <c r="DA152" s="85"/>
    </row>
    <row r="153" spans="64:105" s="105" customFormat="1" x14ac:dyDescent="0.35">
      <c r="BL153" s="85"/>
      <c r="BV153" s="85"/>
      <c r="BW153" s="85"/>
      <c r="CQ153" s="85"/>
      <c r="CU153" s="85"/>
      <c r="CV153" s="85"/>
      <c r="CW153" s="85"/>
      <c r="CY153" s="85"/>
      <c r="CZ153" s="85"/>
      <c r="DA153" s="85"/>
    </row>
    <row r="154" spans="64:105" s="105" customFormat="1" x14ac:dyDescent="0.35">
      <c r="BL154" s="85"/>
    </row>
  </sheetData>
  <sheetProtection algorithmName="SHA-512" hashValue="RdwWVy7wYmZOaJJlxy/m9xvcPtZqJGy5CidTYRXrMQVuJyd6xE5cx0UJP+uFCGR4BLUzG8xG5khKCz559cbkew==" saltValue="L4hlh6unEH7HoBz8RHHksw==" spinCount="100000" sheet="1" objects="1" scenarios="1" formatCells="0" formatColumns="0" formatRows="0" insertColumns="0" insertRows="0" insertHyperlinks="0" deleteColumns="0" deleteRows="0" sort="0" autoFilter="0" pivotTables="0"/>
  <sortState ref="CR47:CT77">
    <sortCondition ref="CR47"/>
  </sortState>
  <mergeCells count="443">
    <mergeCell ref="P30:Q30"/>
    <mergeCell ref="S30:T30"/>
    <mergeCell ref="U30:V30"/>
    <mergeCell ref="W30:Y30"/>
    <mergeCell ref="Z30:AC30"/>
    <mergeCell ref="AD30:AF30"/>
    <mergeCell ref="F55:H55"/>
    <mergeCell ref="F60:H60"/>
    <mergeCell ref="F65:H65"/>
    <mergeCell ref="P34:Q34"/>
    <mergeCell ref="S34:T34"/>
    <mergeCell ref="AD33:AF33"/>
    <mergeCell ref="B41:BN41"/>
    <mergeCell ref="B40:BO40"/>
    <mergeCell ref="B43:BN43"/>
    <mergeCell ref="B42:BN42"/>
    <mergeCell ref="F34:G34"/>
    <mergeCell ref="H34:K34"/>
    <mergeCell ref="H31:K31"/>
    <mergeCell ref="H32:K32"/>
    <mergeCell ref="AG30:AJ30"/>
    <mergeCell ref="AK30:AN30"/>
    <mergeCell ref="AO30:AP30"/>
    <mergeCell ref="AR30:AS30"/>
    <mergeCell ref="P27:Q27"/>
    <mergeCell ref="S27:T27"/>
    <mergeCell ref="AO31:AP31"/>
    <mergeCell ref="F28:G28"/>
    <mergeCell ref="H28:K28"/>
    <mergeCell ref="L28:O28"/>
    <mergeCell ref="P28:Q28"/>
    <mergeCell ref="S28:T28"/>
    <mergeCell ref="U28:V28"/>
    <mergeCell ref="W28:Y28"/>
    <mergeCell ref="Z28:AC28"/>
    <mergeCell ref="AD28:AF28"/>
    <mergeCell ref="F29:G29"/>
    <mergeCell ref="H29:K29"/>
    <mergeCell ref="L29:O29"/>
    <mergeCell ref="P29:Q29"/>
    <mergeCell ref="S29:T29"/>
    <mergeCell ref="U29:V29"/>
    <mergeCell ref="W29:Y29"/>
    <mergeCell ref="Z29:AC29"/>
    <mergeCell ref="AD29:AF29"/>
    <mergeCell ref="F30:G30"/>
    <mergeCell ref="H30:K30"/>
    <mergeCell ref="L30:O30"/>
    <mergeCell ref="BD8:BN8"/>
    <mergeCell ref="AX8:BB8"/>
    <mergeCell ref="AO8:AW8"/>
    <mergeCell ref="G8:L8"/>
    <mergeCell ref="L24:O24"/>
    <mergeCell ref="L17:O18"/>
    <mergeCell ref="L19:O19"/>
    <mergeCell ref="L20:O20"/>
    <mergeCell ref="L21:O21"/>
    <mergeCell ref="L22:O22"/>
    <mergeCell ref="BF19:BH19"/>
    <mergeCell ref="K15:S15"/>
    <mergeCell ref="AH15:AP15"/>
    <mergeCell ref="L23:O23"/>
    <mergeCell ref="AO17:BH18"/>
    <mergeCell ref="P18:Q18"/>
    <mergeCell ref="S18:T18"/>
    <mergeCell ref="U18:V18"/>
    <mergeCell ref="W18:Y18"/>
    <mergeCell ref="P17:T17"/>
    <mergeCell ref="U17:V17"/>
    <mergeCell ref="W17:AC17"/>
    <mergeCell ref="AD17:AJ17"/>
    <mergeCell ref="AO19:AP19"/>
    <mergeCell ref="BI17:BO18"/>
    <mergeCell ref="AR19:AS19"/>
    <mergeCell ref="AU19:AV19"/>
    <mergeCell ref="AX19:AY19"/>
    <mergeCell ref="BA19:BB19"/>
    <mergeCell ref="BD19:BE19"/>
    <mergeCell ref="U19:V19"/>
    <mergeCell ref="F45:H45"/>
    <mergeCell ref="Z19:AC19"/>
    <mergeCell ref="AD19:AF19"/>
    <mergeCell ref="AG19:AJ19"/>
    <mergeCell ref="AK19:AN19"/>
    <mergeCell ref="AK17:AN17"/>
    <mergeCell ref="BI19:BO19"/>
    <mergeCell ref="W19:Y19"/>
    <mergeCell ref="AX20:AY20"/>
    <mergeCell ref="BA20:BB20"/>
    <mergeCell ref="BD20:BE20"/>
    <mergeCell ref="Z18:AC18"/>
    <mergeCell ref="AD18:AF18"/>
    <mergeCell ref="AG18:AJ18"/>
    <mergeCell ref="AK18:AN18"/>
    <mergeCell ref="P19:Q19"/>
    <mergeCell ref="S19:T19"/>
    <mergeCell ref="P23:Q23"/>
    <mergeCell ref="S23:T23"/>
    <mergeCell ref="AX24:AY24"/>
    <mergeCell ref="BA24:BB24"/>
    <mergeCell ref="BD24:BE24"/>
    <mergeCell ref="BF24:BH24"/>
    <mergeCell ref="AX21:AY21"/>
    <mergeCell ref="BA21:BB21"/>
    <mergeCell ref="BD21:BE21"/>
    <mergeCell ref="U21:V21"/>
    <mergeCell ref="W21:Y21"/>
    <mergeCell ref="Z21:AC21"/>
    <mergeCell ref="AD21:AF21"/>
    <mergeCell ref="AG21:AJ21"/>
    <mergeCell ref="AK21:AN21"/>
    <mergeCell ref="Z22:AC22"/>
    <mergeCell ref="AO21:AP21"/>
    <mergeCell ref="AR21:AS21"/>
    <mergeCell ref="AU21:AV21"/>
    <mergeCell ref="P21:Q21"/>
    <mergeCell ref="S21:T21"/>
    <mergeCell ref="AD24:AF24"/>
    <mergeCell ref="AG24:AJ24"/>
    <mergeCell ref="AK24:AN24"/>
    <mergeCell ref="AO23:AP23"/>
    <mergeCell ref="AR23:AS23"/>
    <mergeCell ref="AU23:AV23"/>
    <mergeCell ref="AX23:AY23"/>
    <mergeCell ref="BA23:BB23"/>
    <mergeCell ref="BD23:BE23"/>
    <mergeCell ref="U23:V23"/>
    <mergeCell ref="W23:Y23"/>
    <mergeCell ref="Z23:AC23"/>
    <mergeCell ref="AD23:AF23"/>
    <mergeCell ref="AG23:AJ23"/>
    <mergeCell ref="AK23:AN23"/>
    <mergeCell ref="BD31:BE31"/>
    <mergeCell ref="AX31:AY31"/>
    <mergeCell ref="BA29:BB29"/>
    <mergeCell ref="BD29:BE29"/>
    <mergeCell ref="BF29:BH29"/>
    <mergeCell ref="AO24:AP24"/>
    <mergeCell ref="AR24:AS24"/>
    <mergeCell ref="AU24:AV24"/>
    <mergeCell ref="AX30:AY30"/>
    <mergeCell ref="BA30:BB30"/>
    <mergeCell ref="BD30:BE30"/>
    <mergeCell ref="BF30:BH30"/>
    <mergeCell ref="BF25:BH25"/>
    <mergeCell ref="AR28:AS28"/>
    <mergeCell ref="AU28:AV28"/>
    <mergeCell ref="AX28:AY28"/>
    <mergeCell ref="BA28:BB28"/>
    <mergeCell ref="BD28:BE28"/>
    <mergeCell ref="BF28:BH28"/>
    <mergeCell ref="AR29:AS29"/>
    <mergeCell ref="AU29:AV29"/>
    <mergeCell ref="AX29:AY29"/>
    <mergeCell ref="AO27:AP27"/>
    <mergeCell ref="AR27:AS27"/>
    <mergeCell ref="BA32:BB32"/>
    <mergeCell ref="P31:Q31"/>
    <mergeCell ref="S31:T31"/>
    <mergeCell ref="U31:V31"/>
    <mergeCell ref="W31:Y31"/>
    <mergeCell ref="Z31:AC31"/>
    <mergeCell ref="BA31:BB31"/>
    <mergeCell ref="Z32:AC32"/>
    <mergeCell ref="AD32:AF32"/>
    <mergeCell ref="AG32:AJ32"/>
    <mergeCell ref="AK32:AN32"/>
    <mergeCell ref="P32:Q32"/>
    <mergeCell ref="S32:T32"/>
    <mergeCell ref="AD31:AF31"/>
    <mergeCell ref="AG31:AJ31"/>
    <mergeCell ref="AK31:AN31"/>
    <mergeCell ref="AR33:AS33"/>
    <mergeCell ref="AU33:AV33"/>
    <mergeCell ref="AO34:BH34"/>
    <mergeCell ref="P33:Q33"/>
    <mergeCell ref="S33:T33"/>
    <mergeCell ref="U33:V33"/>
    <mergeCell ref="W33:Y33"/>
    <mergeCell ref="Z33:AC33"/>
    <mergeCell ref="AX33:AY33"/>
    <mergeCell ref="BF32:BH32"/>
    <mergeCell ref="BF31:BH31"/>
    <mergeCell ref="BI34:BK34"/>
    <mergeCell ref="X35:Y35"/>
    <mergeCell ref="Z35:AC35"/>
    <mergeCell ref="AD35:AF35"/>
    <mergeCell ref="AG35:AJ35"/>
    <mergeCell ref="AK35:AN35"/>
    <mergeCell ref="U34:V34"/>
    <mergeCell ref="W34:Y34"/>
    <mergeCell ref="Z34:AC34"/>
    <mergeCell ref="AD34:AF34"/>
    <mergeCell ref="AG34:AJ34"/>
    <mergeCell ref="AK34:AN34"/>
    <mergeCell ref="BA33:BB33"/>
    <mergeCell ref="BD33:BE33"/>
    <mergeCell ref="BF33:BH33"/>
    <mergeCell ref="BD32:BE32"/>
    <mergeCell ref="AO32:AP32"/>
    <mergeCell ref="AR32:AS32"/>
    <mergeCell ref="AU32:AV32"/>
    <mergeCell ref="AX32:AY32"/>
    <mergeCell ref="U32:V32"/>
    <mergeCell ref="W32:Y32"/>
    <mergeCell ref="F110:H110"/>
    <mergeCell ref="AO36:AQ36"/>
    <mergeCell ref="BB36:BE36"/>
    <mergeCell ref="B36:G36"/>
    <mergeCell ref="W36:Y36"/>
    <mergeCell ref="Z36:AC36"/>
    <mergeCell ref="AD36:AF36"/>
    <mergeCell ref="AG36:AJ36"/>
    <mergeCell ref="AK36:AN36"/>
    <mergeCell ref="BC39:BG39"/>
    <mergeCell ref="B38:R38"/>
    <mergeCell ref="B39:R39"/>
    <mergeCell ref="S38:AI38"/>
    <mergeCell ref="S39:AI39"/>
    <mergeCell ref="AJ38:BA38"/>
    <mergeCell ref="AJ39:BA39"/>
    <mergeCell ref="BB38:BO38"/>
    <mergeCell ref="BH39:BM39"/>
    <mergeCell ref="B37:BO37"/>
    <mergeCell ref="BF36:BH36"/>
    <mergeCell ref="CD47:CN47"/>
    <mergeCell ref="F50:H50"/>
    <mergeCell ref="F115:H115"/>
    <mergeCell ref="F120:H120"/>
    <mergeCell ref="B128:D128"/>
    <mergeCell ref="E128:F128"/>
    <mergeCell ref="B129:D129"/>
    <mergeCell ref="E129:F129"/>
    <mergeCell ref="B130:D130"/>
    <mergeCell ref="E130:F130"/>
    <mergeCell ref="B125:D125"/>
    <mergeCell ref="E125:F125"/>
    <mergeCell ref="B126:D126"/>
    <mergeCell ref="E126:F126"/>
    <mergeCell ref="B127:D127"/>
    <mergeCell ref="E127:F127"/>
    <mergeCell ref="F70:H70"/>
    <mergeCell ref="F75:H75"/>
    <mergeCell ref="F80:H80"/>
    <mergeCell ref="F85:H85"/>
    <mergeCell ref="F90:H90"/>
    <mergeCell ref="F95:H95"/>
    <mergeCell ref="F100:H100"/>
    <mergeCell ref="F105:H105"/>
    <mergeCell ref="B134:D134"/>
    <mergeCell ref="E134:F134"/>
    <mergeCell ref="B135:D135"/>
    <mergeCell ref="E135:F135"/>
    <mergeCell ref="B136:D136"/>
    <mergeCell ref="E136:F136"/>
    <mergeCell ref="B131:D131"/>
    <mergeCell ref="E131:F131"/>
    <mergeCell ref="B132:D132"/>
    <mergeCell ref="E132:F132"/>
    <mergeCell ref="B133:D133"/>
    <mergeCell ref="E133:F133"/>
    <mergeCell ref="B140:D140"/>
    <mergeCell ref="E140:F140"/>
    <mergeCell ref="B141:D141"/>
    <mergeCell ref="E141:F141"/>
    <mergeCell ref="B137:D137"/>
    <mergeCell ref="E137:F137"/>
    <mergeCell ref="B138:D138"/>
    <mergeCell ref="E138:F138"/>
    <mergeCell ref="B139:D139"/>
    <mergeCell ref="E139:F139"/>
    <mergeCell ref="AI1:AZ1"/>
    <mergeCell ref="B7:BO7"/>
    <mergeCell ref="B9:BO9"/>
    <mergeCell ref="BG10:BN10"/>
    <mergeCell ref="C10:BA10"/>
    <mergeCell ref="BG13:BN13"/>
    <mergeCell ref="BG14:BN14"/>
    <mergeCell ref="BG11:BN11"/>
    <mergeCell ref="B16:BO16"/>
    <mergeCell ref="AE11:BA11"/>
    <mergeCell ref="AE12:BA12"/>
    <mergeCell ref="AE13:BA13"/>
    <mergeCell ref="AE14:BA14"/>
    <mergeCell ref="C14:AA14"/>
    <mergeCell ref="C13:AA13"/>
    <mergeCell ref="C12:AA12"/>
    <mergeCell ref="C11:AA11"/>
    <mergeCell ref="T15:AA15"/>
    <mergeCell ref="AQ15:BA15"/>
    <mergeCell ref="Y8:AC8"/>
    <mergeCell ref="AK8:AN8"/>
    <mergeCell ref="M8:X8"/>
    <mergeCell ref="C8:F8"/>
    <mergeCell ref="AD8:AJ8"/>
    <mergeCell ref="P20:Q20"/>
    <mergeCell ref="S20:T20"/>
    <mergeCell ref="U20:V20"/>
    <mergeCell ref="W20:Y20"/>
    <mergeCell ref="Z20:AC20"/>
    <mergeCell ref="BF20:BH20"/>
    <mergeCell ref="AD20:AF20"/>
    <mergeCell ref="AG20:AJ20"/>
    <mergeCell ref="AK20:AN20"/>
    <mergeCell ref="AO20:AP20"/>
    <mergeCell ref="AR20:AS20"/>
    <mergeCell ref="AU20:AV20"/>
    <mergeCell ref="BF21:BH21"/>
    <mergeCell ref="P22:Q22"/>
    <mergeCell ref="S22:T22"/>
    <mergeCell ref="U22:V22"/>
    <mergeCell ref="AU27:AV27"/>
    <mergeCell ref="AX27:AY27"/>
    <mergeCell ref="BA27:BB27"/>
    <mergeCell ref="BD27:BE27"/>
    <mergeCell ref="U27:V27"/>
    <mergeCell ref="W27:Y27"/>
    <mergeCell ref="Z27:AC27"/>
    <mergeCell ref="AD27:AF27"/>
    <mergeCell ref="AG27:AJ27"/>
    <mergeCell ref="AK27:AN27"/>
    <mergeCell ref="BF23:BH23"/>
    <mergeCell ref="P24:Q24"/>
    <mergeCell ref="S24:T24"/>
    <mergeCell ref="U24:V24"/>
    <mergeCell ref="W22:Y22"/>
    <mergeCell ref="AX22:AY22"/>
    <mergeCell ref="BA22:BB22"/>
    <mergeCell ref="BD22:BE22"/>
    <mergeCell ref="W24:Y24"/>
    <mergeCell ref="Z24:AC24"/>
    <mergeCell ref="BF22:BH22"/>
    <mergeCell ref="AD22:AF22"/>
    <mergeCell ref="AG22:AJ22"/>
    <mergeCell ref="AK22:AN22"/>
    <mergeCell ref="AO22:AP22"/>
    <mergeCell ref="AR22:AS22"/>
    <mergeCell ref="AU22:AV22"/>
    <mergeCell ref="C26:E26"/>
    <mergeCell ref="C27:E27"/>
    <mergeCell ref="AU26:AV26"/>
    <mergeCell ref="P26:Q26"/>
    <mergeCell ref="S26:T26"/>
    <mergeCell ref="U26:V26"/>
    <mergeCell ref="W26:Y26"/>
    <mergeCell ref="Z26:AC26"/>
    <mergeCell ref="H27:K27"/>
    <mergeCell ref="BA26:BB26"/>
    <mergeCell ref="BD26:BE26"/>
    <mergeCell ref="BF26:BH26"/>
    <mergeCell ref="BA25:BB25"/>
    <mergeCell ref="BD25:BE25"/>
    <mergeCell ref="AG25:AJ25"/>
    <mergeCell ref="AK25:AN25"/>
    <mergeCell ref="BF27:BH27"/>
    <mergeCell ref="B17:G17"/>
    <mergeCell ref="H17:K18"/>
    <mergeCell ref="H20:K20"/>
    <mergeCell ref="H21:K21"/>
    <mergeCell ref="H22:K22"/>
    <mergeCell ref="H23:K23"/>
    <mergeCell ref="F25:G25"/>
    <mergeCell ref="F26:G26"/>
    <mergeCell ref="C20:E20"/>
    <mergeCell ref="C21:E21"/>
    <mergeCell ref="C22:E22"/>
    <mergeCell ref="F19:G19"/>
    <mergeCell ref="F20:G20"/>
    <mergeCell ref="F21:G21"/>
    <mergeCell ref="F22:G22"/>
    <mergeCell ref="H24:K24"/>
    <mergeCell ref="C34:E34"/>
    <mergeCell ref="F18:G18"/>
    <mergeCell ref="F23:G23"/>
    <mergeCell ref="F24:G24"/>
    <mergeCell ref="C25:E25"/>
    <mergeCell ref="C23:E23"/>
    <mergeCell ref="C24:E24"/>
    <mergeCell ref="C31:E31"/>
    <mergeCell ref="C32:E32"/>
    <mergeCell ref="C33:E33"/>
    <mergeCell ref="C18:E18"/>
    <mergeCell ref="C19:E19"/>
    <mergeCell ref="C28:E28"/>
    <mergeCell ref="C29:E29"/>
    <mergeCell ref="C30:E30"/>
    <mergeCell ref="H33:K33"/>
    <mergeCell ref="H25:K25"/>
    <mergeCell ref="H26:K26"/>
    <mergeCell ref="F32:G32"/>
    <mergeCell ref="F33:G33"/>
    <mergeCell ref="AR31:AS31"/>
    <mergeCell ref="AU31:AV31"/>
    <mergeCell ref="L25:O25"/>
    <mergeCell ref="L26:O26"/>
    <mergeCell ref="L27:O27"/>
    <mergeCell ref="L31:O31"/>
    <mergeCell ref="L32:O32"/>
    <mergeCell ref="L33:O33"/>
    <mergeCell ref="AG28:AJ28"/>
    <mergeCell ref="AK28:AN28"/>
    <mergeCell ref="AO28:AP28"/>
    <mergeCell ref="AG29:AJ29"/>
    <mergeCell ref="AK29:AN29"/>
    <mergeCell ref="AO29:AP29"/>
    <mergeCell ref="F27:G27"/>
    <mergeCell ref="F31:G31"/>
    <mergeCell ref="AG33:AJ33"/>
    <mergeCell ref="AK33:AN33"/>
    <mergeCell ref="AO33:AP33"/>
    <mergeCell ref="AO26:AP26"/>
    <mergeCell ref="AR26:AS26"/>
    <mergeCell ref="P25:Q25"/>
    <mergeCell ref="S25:T25"/>
    <mergeCell ref="AX25:AY25"/>
    <mergeCell ref="U25:V25"/>
    <mergeCell ref="W25:Y25"/>
    <mergeCell ref="Z25:AC25"/>
    <mergeCell ref="AD25:AF25"/>
    <mergeCell ref="AU30:AV30"/>
    <mergeCell ref="H19:K19"/>
    <mergeCell ref="AX26:AY26"/>
    <mergeCell ref="B44:BN44"/>
    <mergeCell ref="BI20:BO20"/>
    <mergeCell ref="BI21:BO21"/>
    <mergeCell ref="BI22:BO22"/>
    <mergeCell ref="BI23:BO23"/>
    <mergeCell ref="BI33:BO33"/>
    <mergeCell ref="BI32:BO32"/>
    <mergeCell ref="BI31:BO31"/>
    <mergeCell ref="BI27:BO27"/>
    <mergeCell ref="BI26:BO26"/>
    <mergeCell ref="BI25:BO25"/>
    <mergeCell ref="BI24:BO24"/>
    <mergeCell ref="BI28:BO28"/>
    <mergeCell ref="BI29:BO29"/>
    <mergeCell ref="BI30:BO30"/>
    <mergeCell ref="AO25:AP25"/>
    <mergeCell ref="AR25:AS25"/>
    <mergeCell ref="AU25:AV25"/>
    <mergeCell ref="AD26:AF26"/>
    <mergeCell ref="AG26:AJ26"/>
    <mergeCell ref="AK26:AN26"/>
  </mergeCells>
  <conditionalFormatting sqref="C19:C33">
    <cfRule type="cellIs" dxfId="4" priority="539" stopIfTrue="1" operator="lessThanOrEqual">
      <formula>299</formula>
    </cfRule>
  </conditionalFormatting>
  <conditionalFormatting sqref="P19:Q33">
    <cfRule type="cellIs" dxfId="3" priority="13" stopIfTrue="1" operator="lessThan">
      <formula>300</formula>
    </cfRule>
  </conditionalFormatting>
  <conditionalFormatting sqref="S19:T19">
    <cfRule type="cellIs" dxfId="2" priority="3" stopIfTrue="1" operator="lessThan">
      <formula>300</formula>
    </cfRule>
  </conditionalFormatting>
  <conditionalFormatting sqref="S26:T33">
    <cfRule type="cellIs" dxfId="1" priority="2" stopIfTrue="1" operator="lessThan">
      <formula>300</formula>
    </cfRule>
  </conditionalFormatting>
  <conditionalFormatting sqref="S20:T25">
    <cfRule type="cellIs" dxfId="0" priority="1" stopIfTrue="1" operator="lessThan">
      <formula>300</formula>
    </cfRule>
  </conditionalFormatting>
  <dataValidations count="5">
    <dataValidation type="list" allowBlank="1" showInputMessage="1" showErrorMessage="1" sqref="B39 S39">
      <formula1>$CY$51:$CY$52</formula1>
    </dataValidation>
    <dataValidation type="list" allowBlank="1" showInputMessage="1" showErrorMessage="1" sqref="BC39 BH39">
      <formula1>$DA$50:$DA$70</formula1>
    </dataValidation>
    <dataValidation type="list" allowBlank="1" showInputMessage="1" showErrorMessage="1" sqref="AJ39">
      <formula1>$DB$50:$DB$60</formula1>
    </dataValidation>
    <dataValidation type="list" allowBlank="1" showInputMessage="1" showErrorMessage="1" sqref="L19:L33">
      <formula1>$CX$50:$CX$53</formula1>
    </dataValidation>
    <dataValidation type="list" showInputMessage="1" showErrorMessage="1" sqref="H25:K33 H19:K23">
      <formula1>$CR$48:$CR$76</formula1>
    </dataValidation>
  </dataValidations>
  <hyperlinks>
    <hyperlink ref="AE14" r:id="rId1"/>
  </hyperlinks>
  <printOptions horizontalCentered="1"/>
  <pageMargins left="0" right="0" top="0.19685039370078741" bottom="0.19685039370078741" header="0.31496062992125984" footer="0.31496062992125984"/>
  <pageSetup paperSize="9" scale="54" fitToHeight="0" orientation="landscape" horizontalDpi="300" verticalDpi="300" r:id="rId2"/>
  <colBreaks count="1" manualBreakCount="1">
    <brk id="68" max="1048575" man="1"/>
  </colBreaks>
  <ignoredErrors>
    <ignoredError sqref="D19:E19 BF31:BH33 F19:G19 BF19:BH27 BF28:BH30 AL19:AN19 Z19:AC19 X19:Y19 AG19:AJ19" unlockedFormula="1"/>
    <ignoredError sqref="C19 F32:G33 F20:G23 F31:G31 F25:G25 F27:G27 C27:E27 C28:G30 C25:E25 C26:G26 C31:E31 C20:E23 C32:E33 C24:G24 F46:H50 G45:H45" evalError="1" unlockedFormula="1"/>
    <ignoredError sqref="CP48 BF36 E51:H54 E45:E50 E142:H152 C71:C73 C75:C78 C80:C83 C85:C88 C120:C123 C115:C118 C110:C113 C105:C108 C100:C103 C95:C98 C90:C93 F45 G55:H55 E55 E56:H59 G60:H60 E60 E61:H141 F55 F60 C65:C68 C60:C63 C55:C58 C50:C52 C53 C45:C49 C54 C59 C64 C69:C70" evalError="1"/>
    <ignoredError sqref="CA6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workbookViewId="0">
      <selection activeCell="C11" sqref="C11"/>
    </sheetView>
  </sheetViews>
  <sheetFormatPr defaultRowHeight="14.25" x14ac:dyDescent="0.2"/>
  <cols>
    <col min="1" max="1" width="12" style="2" bestFit="1" customWidth="1"/>
    <col min="2" max="2" width="11.5703125" style="1" bestFit="1" customWidth="1"/>
    <col min="3" max="3" width="19.140625" style="1" bestFit="1" customWidth="1"/>
    <col min="4" max="16384" width="9.140625" style="1"/>
  </cols>
  <sheetData>
    <row r="1" spans="1:3" ht="15" x14ac:dyDescent="0.2">
      <c r="A1" s="38" t="s">
        <v>22</v>
      </c>
      <c r="B1" s="39" t="s">
        <v>28</v>
      </c>
      <c r="C1" s="39" t="s">
        <v>29</v>
      </c>
    </row>
    <row r="2" spans="1:3" x14ac:dyDescent="0.2">
      <c r="A2" s="40" t="s">
        <v>79</v>
      </c>
      <c r="B2" s="41">
        <v>810</v>
      </c>
      <c r="C2" s="41"/>
    </row>
    <row r="3" spans="1:3" x14ac:dyDescent="0.2">
      <c r="A3" s="43" t="s">
        <v>48</v>
      </c>
      <c r="B3" s="41">
        <v>385</v>
      </c>
      <c r="C3" s="42"/>
    </row>
    <row r="4" spans="1:3" x14ac:dyDescent="0.2">
      <c r="A4" s="40" t="s">
        <v>50</v>
      </c>
      <c r="B4" s="41">
        <v>395</v>
      </c>
      <c r="C4" s="41"/>
    </row>
    <row r="5" spans="1:3" x14ac:dyDescent="0.2">
      <c r="A5" s="40" t="s">
        <v>53</v>
      </c>
      <c r="B5" s="41">
        <v>650</v>
      </c>
      <c r="C5" s="41"/>
    </row>
    <row r="6" spans="1:3" x14ac:dyDescent="0.2">
      <c r="A6" s="40" t="s">
        <v>56</v>
      </c>
      <c r="B6" s="41">
        <v>375</v>
      </c>
      <c r="C6" s="41"/>
    </row>
    <row r="7" spans="1:3" x14ac:dyDescent="0.2">
      <c r="A7" s="40" t="s">
        <v>57</v>
      </c>
      <c r="B7" s="41">
        <v>385</v>
      </c>
      <c r="C7" s="41"/>
    </row>
    <row r="8" spans="1:3" x14ac:dyDescent="0.2">
      <c r="A8" s="44" t="s">
        <v>58</v>
      </c>
      <c r="B8" s="45">
        <v>395</v>
      </c>
      <c r="C8" s="45" t="s">
        <v>75</v>
      </c>
    </row>
    <row r="9" spans="1:3" x14ac:dyDescent="0.2">
      <c r="A9" s="44" t="s">
        <v>59</v>
      </c>
      <c r="B9" s="45">
        <v>405</v>
      </c>
      <c r="C9" s="45" t="s">
        <v>75</v>
      </c>
    </row>
    <row r="10" spans="1:3" x14ac:dyDescent="0.2">
      <c r="A10" s="44" t="s">
        <v>60</v>
      </c>
      <c r="B10" s="45">
        <v>861</v>
      </c>
      <c r="C10" s="45" t="s">
        <v>75</v>
      </c>
    </row>
    <row r="11" spans="1:3" x14ac:dyDescent="0.2">
      <c r="A11" s="44" t="s">
        <v>61</v>
      </c>
      <c r="B11" s="45">
        <v>660</v>
      </c>
      <c r="C11" s="45" t="s">
        <v>75</v>
      </c>
    </row>
    <row r="12" spans="1:3" x14ac:dyDescent="0.2">
      <c r="A12" s="44" t="s">
        <v>76</v>
      </c>
      <c r="B12" s="45">
        <v>690</v>
      </c>
      <c r="C12" s="45" t="s">
        <v>75</v>
      </c>
    </row>
    <row r="13" spans="1:3" x14ac:dyDescent="0.2">
      <c r="A13" s="44" t="s">
        <v>62</v>
      </c>
      <c r="B13" s="45">
        <v>594</v>
      </c>
      <c r="C13" s="45" t="s">
        <v>75</v>
      </c>
    </row>
    <row r="14" spans="1:3" x14ac:dyDescent="0.2">
      <c r="A14" s="44" t="s">
        <v>63</v>
      </c>
      <c r="B14" s="45">
        <v>607</v>
      </c>
      <c r="C14" s="45" t="s">
        <v>75</v>
      </c>
    </row>
    <row r="15" spans="1:3" x14ac:dyDescent="0.2">
      <c r="A15" s="44" t="s">
        <v>64</v>
      </c>
      <c r="B15" s="45">
        <v>633</v>
      </c>
      <c r="C15" s="45" t="s">
        <v>75</v>
      </c>
    </row>
    <row r="16" spans="1:3" x14ac:dyDescent="0.2">
      <c r="A16" s="44" t="s">
        <v>65</v>
      </c>
      <c r="B16" s="45">
        <v>648</v>
      </c>
      <c r="C16" s="45" t="s">
        <v>75</v>
      </c>
    </row>
    <row r="17" spans="1:3" x14ac:dyDescent="0.2">
      <c r="A17" s="40" t="s">
        <v>66</v>
      </c>
      <c r="B17" s="41">
        <v>415</v>
      </c>
      <c r="C17" s="41"/>
    </row>
    <row r="18" spans="1:3" x14ac:dyDescent="0.2">
      <c r="A18" s="40" t="s">
        <v>67</v>
      </c>
      <c r="B18" s="41">
        <v>425</v>
      </c>
      <c r="C18" s="41"/>
    </row>
    <row r="19" spans="1:3" x14ac:dyDescent="0.2">
      <c r="A19" s="44" t="s">
        <v>68</v>
      </c>
      <c r="B19" s="45">
        <v>475</v>
      </c>
      <c r="C19" s="45" t="s">
        <v>75</v>
      </c>
    </row>
    <row r="20" spans="1:3" x14ac:dyDescent="0.2">
      <c r="A20" s="44" t="s">
        <v>69</v>
      </c>
      <c r="B20" s="45">
        <v>485</v>
      </c>
      <c r="C20" s="45" t="s">
        <v>75</v>
      </c>
    </row>
    <row r="21" spans="1:3" x14ac:dyDescent="0.2">
      <c r="A21" s="44" t="s">
        <v>70</v>
      </c>
      <c r="B21" s="45">
        <v>544</v>
      </c>
      <c r="C21" s="45" t="s">
        <v>75</v>
      </c>
    </row>
    <row r="22" spans="1:3" x14ac:dyDescent="0.2">
      <c r="A22" s="44" t="s">
        <v>71</v>
      </c>
      <c r="B22" s="45">
        <v>557</v>
      </c>
      <c r="C22" s="45" t="s">
        <v>75</v>
      </c>
    </row>
    <row r="23" spans="1:3" x14ac:dyDescent="0.2">
      <c r="A23" s="44" t="s">
        <v>72</v>
      </c>
      <c r="B23" s="45">
        <v>869</v>
      </c>
      <c r="C23" s="45" t="s">
        <v>75</v>
      </c>
    </row>
    <row r="24" spans="1:3" x14ac:dyDescent="0.2">
      <c r="A24" s="44" t="s">
        <v>73</v>
      </c>
      <c r="B24" s="45">
        <v>941</v>
      </c>
      <c r="C24" s="45" t="s">
        <v>75</v>
      </c>
    </row>
    <row r="25" spans="1:3" x14ac:dyDescent="0.2">
      <c r="A25" s="40" t="s">
        <v>116</v>
      </c>
      <c r="B25" s="41"/>
      <c r="C25" s="41"/>
    </row>
    <row r="26" spans="1:3" x14ac:dyDescent="0.2">
      <c r="A26" s="40" t="s">
        <v>119</v>
      </c>
      <c r="B26" s="41"/>
      <c r="C26" s="41"/>
    </row>
    <row r="27" spans="1:3" x14ac:dyDescent="0.2">
      <c r="A27" s="40" t="s">
        <v>120</v>
      </c>
      <c r="B27" s="41"/>
      <c r="C27" s="41"/>
    </row>
    <row r="28" spans="1:3" x14ac:dyDescent="0.2">
      <c r="A28" s="40" t="s">
        <v>117</v>
      </c>
      <c r="B28" s="41"/>
      <c r="C28" s="41"/>
    </row>
    <row r="29" spans="1:3" x14ac:dyDescent="0.2">
      <c r="A29" s="40" t="s">
        <v>118</v>
      </c>
      <c r="B29" s="41"/>
      <c r="C29" s="4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Pedido</vt:lpstr>
      <vt:lpstr>Estruturas</vt:lpstr>
      <vt:lpstr>Pedido!Area_de_impressao</vt:lpstr>
    </vt:vector>
  </TitlesOfParts>
  <Company>Plastipel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</dc:creator>
  <cp:lastModifiedBy>Kellen</cp:lastModifiedBy>
  <cp:lastPrinted>2019-01-21T19:01:35Z</cp:lastPrinted>
  <dcterms:created xsi:type="dcterms:W3CDTF">2005-08-01T17:51:27Z</dcterms:created>
  <dcterms:modified xsi:type="dcterms:W3CDTF">2019-01-21T19:08:31Z</dcterms:modified>
</cp:coreProperties>
</file>